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15480" windowHeight="9210" activeTab="0"/>
  </bookViews>
  <sheets>
    <sheet name="direction par pôle CPS à 22" sheetId="1" r:id="rId1"/>
    <sheet name="TRESORERIE ET SIP" sheetId="2" r:id="rId2"/>
    <sheet name="Régul décimales" sheetId="3" r:id="rId3"/>
    <sheet name="Feuil2" sheetId="4" r:id="rId4"/>
  </sheets>
  <definedNames>
    <definedName name="_xlnm.Print_Area" localSheetId="0">'direction par pôle CPS à 22'!$A$1:$R$49</definedName>
    <definedName name="_xlnm.Print_Area" localSheetId="2">'Régul décimales'!$A$1:$M$31</definedName>
    <definedName name="_xlnm.Print_Area" localSheetId="1">'TRESORERIE ET SIP'!$A$1:$S$53</definedName>
  </definedNames>
  <calcPr fullCalcOnLoad="1"/>
</workbook>
</file>

<file path=xl/comments1.xml><?xml version="1.0" encoding="utf-8"?>
<comments xmlns="http://schemas.openxmlformats.org/spreadsheetml/2006/main">
  <authors>
    <author>mbisou-cp</author>
  </authors>
  <commentList>
    <comment ref="L21" authorId="0">
      <text>
        <r>
          <rPr>
            <b/>
            <sz val="8"/>
            <rFont val="Tahoma"/>
            <family val="0"/>
          </rPr>
          <t>mbisou-cp:</t>
        </r>
        <r>
          <rPr>
            <sz val="8"/>
            <rFont val="Tahoma"/>
            <family val="0"/>
          </rPr>
          <t xml:space="preserve">
avec emplois anciennement au TSM</t>
        </r>
      </text>
    </comment>
  </commentList>
</comments>
</file>

<file path=xl/comments2.xml><?xml version="1.0" encoding="utf-8"?>
<comments xmlns="http://schemas.openxmlformats.org/spreadsheetml/2006/main">
  <authors>
    <author>mbisou-cp</author>
  </authors>
  <commentList>
    <comment ref="H31" authorId="0">
      <text>
        <r>
          <rPr>
            <b/>
            <sz val="8"/>
            <rFont val="Tahoma"/>
            <family val="0"/>
          </rPr>
          <t>mbisou-cp:</t>
        </r>
        <r>
          <rPr>
            <sz val="8"/>
            <rFont val="Tahoma"/>
            <family val="0"/>
          </rPr>
          <t xml:space="preserve">
+0,5 décimales et - 1B transformation B en A (CTP du 19 9 2011)</t>
        </r>
      </text>
    </comment>
  </commentList>
</comments>
</file>

<file path=xl/sharedStrings.xml><?xml version="1.0" encoding="utf-8"?>
<sst xmlns="http://schemas.openxmlformats.org/spreadsheetml/2006/main" count="290" uniqueCount="195">
  <si>
    <t>PRS</t>
  </si>
  <si>
    <t>CODIQUE</t>
  </si>
  <si>
    <t xml:space="preserve"> LIBELLÉ</t>
  </si>
  <si>
    <t>HAUTE-GARONNE</t>
  </si>
  <si>
    <t>031092</t>
  </si>
  <si>
    <t>BALMA</t>
  </si>
  <si>
    <t>031093</t>
  </si>
  <si>
    <t>031014</t>
  </si>
  <si>
    <t>MURET</t>
  </si>
  <si>
    <t>031015</t>
  </si>
  <si>
    <t>031027</t>
  </si>
  <si>
    <t>031063</t>
  </si>
  <si>
    <t>031064</t>
  </si>
  <si>
    <t>031018</t>
  </si>
  <si>
    <t>031028</t>
  </si>
  <si>
    <t>031029</t>
  </si>
  <si>
    <t>031065</t>
  </si>
  <si>
    <t>031034</t>
  </si>
  <si>
    <t>TOULOUSE AMENDES</t>
  </si>
  <si>
    <t>031036</t>
  </si>
  <si>
    <t>TOULOUSE CHU</t>
  </si>
  <si>
    <t>031037</t>
  </si>
  <si>
    <t>031003</t>
  </si>
  <si>
    <t>MONTGISCARD-BAZIEGE</t>
  </si>
  <si>
    <t>031005</t>
  </si>
  <si>
    <t>CARAMAN-LANTA</t>
  </si>
  <si>
    <t>031007</t>
  </si>
  <si>
    <t>CASTANET-TOLOSAN</t>
  </si>
  <si>
    <t>031011</t>
  </si>
  <si>
    <t>FRONTON</t>
  </si>
  <si>
    <t>031012</t>
  </si>
  <si>
    <t>GRENADE</t>
  </si>
  <si>
    <t>031020</t>
  </si>
  <si>
    <t>NAILLOUX</t>
  </si>
  <si>
    <t>031021</t>
  </si>
  <si>
    <t>REVEL</t>
  </si>
  <si>
    <t>031032</t>
  </si>
  <si>
    <t>L'UNION</t>
  </si>
  <si>
    <t>031039</t>
  </si>
  <si>
    <t>VILLEFRANCHE-DE-LAURAGAIS</t>
  </si>
  <si>
    <t>031042</t>
  </si>
  <si>
    <t>AUCAMVILLE</t>
  </si>
  <si>
    <t>031043</t>
  </si>
  <si>
    <t>BLAGNAC</t>
  </si>
  <si>
    <t>031044</t>
  </si>
  <si>
    <t>CUGNAUX</t>
  </si>
  <si>
    <t>031045</t>
  </si>
  <si>
    <t>ASPET</t>
  </si>
  <si>
    <t>031046</t>
  </si>
  <si>
    <t>AURIGNAC</t>
  </si>
  <si>
    <t>031047</t>
  </si>
  <si>
    <t>BAGNERES-DE-LUCHON</t>
  </si>
  <si>
    <t>031048</t>
  </si>
  <si>
    <t>BOULOGNE-SUR-GESSE-BLAJAN</t>
  </si>
  <si>
    <t>031050</t>
  </si>
  <si>
    <t>L'ISLE-EN-DODON</t>
  </si>
  <si>
    <t>031051</t>
  </si>
  <si>
    <t>GOURDAN-MONTREJEAU</t>
  </si>
  <si>
    <t>031052</t>
  </si>
  <si>
    <t>SAINT-BEAT-CIERP</t>
  </si>
  <si>
    <t>031054</t>
  </si>
  <si>
    <t>SALIES-DU-SALAT-ST-MARTORY</t>
  </si>
  <si>
    <t>031055</t>
  </si>
  <si>
    <t>AUTERIVE</t>
  </si>
  <si>
    <t>031056</t>
  </si>
  <si>
    <t>VOLVESTRE</t>
  </si>
  <si>
    <t>031057</t>
  </si>
  <si>
    <t>CAZERES-MARTRES-TOLOSANE</t>
  </si>
  <si>
    <t>031060</t>
  </si>
  <si>
    <t>RIEUMES</t>
  </si>
  <si>
    <t>031062</t>
  </si>
  <si>
    <t>SAINT-LYS</t>
  </si>
  <si>
    <t>031016</t>
  </si>
  <si>
    <t>VALLEES DU TARN ET DU GIROU</t>
  </si>
  <si>
    <t>031019</t>
  </si>
  <si>
    <t>031031</t>
  </si>
  <si>
    <t>031035</t>
  </si>
  <si>
    <t>TOULOUSE MUNICIPALE</t>
  </si>
  <si>
    <t>031041</t>
  </si>
  <si>
    <t>COLOMIERS-LEGUEVIN</t>
  </si>
  <si>
    <t>031053</t>
  </si>
  <si>
    <t>SAINT-GAUDENS</t>
  </si>
  <si>
    <t>031080</t>
  </si>
  <si>
    <t>MIDI-PYRENEES</t>
  </si>
  <si>
    <t>031090</t>
  </si>
  <si>
    <t>031001</t>
  </si>
  <si>
    <t>PNSR</t>
  </si>
  <si>
    <t>TAGERFIP
B</t>
  </si>
  <si>
    <t>TAGERFIP
C</t>
  </si>
  <si>
    <t>PIAA</t>
  </si>
  <si>
    <t>CAS</t>
  </si>
  <si>
    <t>CGR</t>
  </si>
  <si>
    <t>RECOUVREMENT IMPOTS</t>
  </si>
  <si>
    <t>PRODUITS DIVERS</t>
  </si>
  <si>
    <t>CFR</t>
  </si>
  <si>
    <t>DEPENSE ETAT</t>
  </si>
  <si>
    <t xml:space="preserve">CHORUS SFACT </t>
  </si>
  <si>
    <t>CEPL</t>
  </si>
  <si>
    <t>DAEE</t>
  </si>
  <si>
    <t>COMPTABILITE</t>
  </si>
  <si>
    <t>REGIES</t>
  </si>
  <si>
    <t>DEPOTS ET SERVICES FINANCIERS</t>
  </si>
  <si>
    <t>LIAISON RECOUVREMENT</t>
  </si>
  <si>
    <t>LIAISON REMUNERATION</t>
  </si>
  <si>
    <t>LOGISTIQUE</t>
  </si>
  <si>
    <t>RH / FRO PRO</t>
  </si>
  <si>
    <t>CONTRÔLE REDEVANCE</t>
  </si>
  <si>
    <t>DOMAINES</t>
  </si>
  <si>
    <t>POLRE</t>
  </si>
  <si>
    <t>Structure nationale</t>
  </si>
  <si>
    <t>Autres structures</t>
  </si>
  <si>
    <t>DECIMALES, RESTE A REPARTIR</t>
  </si>
  <si>
    <t>0</t>
  </si>
  <si>
    <t>DISI, EMPLOI A REPARTIR</t>
  </si>
  <si>
    <t>TOTAL PNC</t>
  </si>
  <si>
    <t>TOTAL 31</t>
  </si>
  <si>
    <t>HOPITAL SPEC. MARCHANT-</t>
  </si>
  <si>
    <t>TAGERFIP
C+AST</t>
  </si>
  <si>
    <t>AUDIT</t>
  </si>
  <si>
    <t>EQUIPE DE RENFORT (ERR+ERD)</t>
  </si>
  <si>
    <t>CPS RELAIS</t>
  </si>
  <si>
    <t>POLITIQUE IMMOBILIERE</t>
  </si>
  <si>
    <t xml:space="preserve">SECRETARIAT </t>
  </si>
  <si>
    <t>ACCUEIL PLACE OCCITANE</t>
  </si>
  <si>
    <t>CONTROLEURS COMMISSIONNES</t>
  </si>
  <si>
    <t>sous-total</t>
  </si>
  <si>
    <t>CSP CHORUS + Bloc 3</t>
  </si>
  <si>
    <t>ORE NET
2011
B ET C</t>
  </si>
  <si>
    <t>ORE NET 2011
APRES APPLICATION DU TAUX D'EFFORT (1)</t>
  </si>
  <si>
    <t>TAGERFIP
B+C+AST       (2)</t>
  </si>
  <si>
    <t xml:space="preserve">Direction </t>
  </si>
  <si>
    <t>ORE BRUT 2011</t>
  </si>
  <si>
    <t xml:space="preserve">coeff réduction </t>
  </si>
  <si>
    <t>ORE NET 2011</t>
  </si>
  <si>
    <t>ERD + EMR + poursuites+ Façonnage</t>
  </si>
  <si>
    <t>x</t>
  </si>
  <si>
    <t>=</t>
  </si>
  <si>
    <t>+</t>
  </si>
  <si>
    <t>-</t>
  </si>
  <si>
    <t>CHORUS Bloc 3</t>
  </si>
  <si>
    <t>implantation / désimplantations 2011 hors bloc 3</t>
  </si>
  <si>
    <t>Régularisation France Domaine + 1 B</t>
  </si>
  <si>
    <t>ORE NET 2011 arrondi</t>
  </si>
  <si>
    <t>Transfor mations B en A</t>
  </si>
  <si>
    <t>Transfor mations C en B</t>
  </si>
  <si>
    <t>Evolutions cadres B</t>
  </si>
  <si>
    <t>Evolutions cadres C</t>
  </si>
  <si>
    <t>Transfor mations         C en B</t>
  </si>
  <si>
    <t>Suppres sions / créations B</t>
  </si>
  <si>
    <t>Suppres sions / créationsC</t>
  </si>
  <si>
    <t>Suppres sions / créations C</t>
  </si>
  <si>
    <t>Implantés 2011</t>
  </si>
  <si>
    <t>B</t>
  </si>
  <si>
    <t>C</t>
  </si>
  <si>
    <t>Régularisations Tagerfip V0</t>
  </si>
  <si>
    <t xml:space="preserve">Dactylo, agts traitement </t>
  </si>
  <si>
    <t>Façonnage</t>
  </si>
  <si>
    <t>Sous-Total services de Direction</t>
  </si>
  <si>
    <t>C + AST</t>
  </si>
  <si>
    <t>Total      B + C + AST</t>
  </si>
  <si>
    <t xml:space="preserve">ORE net
2011
B ET C </t>
  </si>
  <si>
    <t xml:space="preserve">TAGERFIP
B+C+AST    </t>
  </si>
  <si>
    <t xml:space="preserve">Total </t>
  </si>
  <si>
    <t>Tagerfip V1</t>
  </si>
  <si>
    <t>SIP BALMA</t>
  </si>
  <si>
    <t>SIP COLOMIERS</t>
  </si>
  <si>
    <t xml:space="preserve"> transfert CFE</t>
  </si>
  <si>
    <t>SIP ST-GAUDENS</t>
  </si>
  <si>
    <t xml:space="preserve">ORE NET 2011
APRES APPLICATION DU TAUX D'EFFORT </t>
  </si>
  <si>
    <t>suppression postes dactylo implantés localement</t>
  </si>
  <si>
    <t>Régularisation transfert dactylo DISI (8 C et non 2B + 4C)</t>
  </si>
  <si>
    <t>TOTAL passage Nominoë à Tagerfip :</t>
  </si>
  <si>
    <t>Régularisations réalisées lors du passage à Tagerfip (hors transferts internes)</t>
  </si>
  <si>
    <t xml:space="preserve">Transfert PMDF France Domaine </t>
  </si>
  <si>
    <t xml:space="preserve">Transferts Taxe professionnelle </t>
  </si>
  <si>
    <t>transfert secrétaire DI  à la DISI</t>
  </si>
  <si>
    <t>transformation B en A à trésorerie St Gaudens(CTP septembre 2011)</t>
  </si>
  <si>
    <t>ORE net
2011
B ET C + Chorus bloc 3 + ER + …</t>
  </si>
  <si>
    <t>Passage Nominoë à Tagerfip V1 Gestion publique Bet C</t>
  </si>
  <si>
    <t>transfert CFE</t>
  </si>
  <si>
    <t>SIP MURET</t>
  </si>
  <si>
    <t>SIP TOULOUSE O</t>
  </si>
  <si>
    <t>SIP TOULOUSE C</t>
  </si>
  <si>
    <t>SIP TOULOUSE S-E</t>
  </si>
  <si>
    <t>SIP TOULOUSE S-O</t>
  </si>
  <si>
    <t>SIP TOULOUSE N</t>
  </si>
  <si>
    <t>SIP TOULOUSE N-O</t>
  </si>
  <si>
    <t>SIP TOULOUSE RANGUEIL</t>
  </si>
  <si>
    <t>Transfert  3 emplois façonnage</t>
  </si>
  <si>
    <t>voir détail en annexe</t>
  </si>
  <si>
    <r>
      <t xml:space="preserve">n </t>
    </r>
    <r>
      <rPr>
        <sz val="8"/>
        <rFont val="Arial"/>
        <family val="2"/>
      </rPr>
      <t>SERVICES</t>
    </r>
  </si>
  <si>
    <t>Régularisation décimales</t>
  </si>
  <si>
    <t>TOTAL PNC + EMR</t>
  </si>
  <si>
    <r>
      <t>n</t>
    </r>
    <r>
      <rPr>
        <sz val="20"/>
        <rFont val="Arial"/>
        <family val="2"/>
      </rPr>
      <t>bis</t>
    </r>
  </si>
  <si>
    <t xml:space="preserve"> dont +0,5 décimales et - 1B transformation B en A (CTP du 19 9 2011) et -1B transfert SIP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</si>
</sst>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#,##0.0"/>
    <numFmt numFmtId="169" formatCode="0.0"/>
    <numFmt numFmtId="170" formatCode="0_ ;[Red]\-0\ "/>
    <numFmt numFmtId="171" formatCode="0.0_ ;[Red]\-0.0\ "/>
    <numFmt numFmtId="172" formatCode="0.00_ ;[Red]\-0.00\ "/>
    <numFmt numFmtId="173" formatCode="0.000"/>
    <numFmt numFmtId="174" formatCode="0.0_ ;\-0.0\ "/>
    <numFmt numFmtId="175" formatCode="0.0000"/>
  </numFmts>
  <fonts count="1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MS Sans Serif"/>
      <family val="0"/>
    </font>
    <font>
      <b/>
      <i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6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72"/>
      <name val="Wingdings 2"/>
      <family val="1"/>
    </font>
    <font>
      <sz val="2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dashed"/>
      <right style="dashed"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thin"/>
      <top style="thin"/>
      <bottom style="thin"/>
    </border>
    <border>
      <left style="thin"/>
      <right style="dashed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dashed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 style="dashed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dashed"/>
      <bottom style="dotted"/>
    </border>
    <border>
      <left style="thin"/>
      <right style="medium"/>
      <top style="dashed"/>
      <bottom style="dotted"/>
    </border>
    <border>
      <left style="medium"/>
      <right style="thin"/>
      <top style="dash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  <border>
      <left style="thin"/>
      <right>
        <color indexed="63"/>
      </right>
      <top style="dotted"/>
      <bottom style="dashed"/>
    </border>
    <border>
      <left style="thin"/>
      <right style="medium"/>
      <top style="dott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dotted"/>
      <top style="dotted"/>
      <bottom style="dott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thin"/>
      <top style="dash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ed"/>
    </border>
    <border>
      <left style="dotted"/>
      <right>
        <color indexed="63"/>
      </right>
      <top style="dotted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dashed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ashed"/>
      <right>
        <color indexed="63"/>
      </right>
      <top style="medium"/>
      <bottom style="thin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0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1" fillId="4" borderId="4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/>
    </xf>
    <xf numFmtId="2" fontId="0" fillId="0" borderId="8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9" fontId="9" fillId="0" borderId="9" xfId="19" applyNumberFormat="1" applyFont="1" applyFill="1" applyBorder="1" applyAlignment="1">
      <alignment horizontal="center" vertical="top"/>
      <protection/>
    </xf>
    <xf numFmtId="0" fontId="0" fillId="0" borderId="10" xfId="0" applyFont="1" applyFill="1" applyBorder="1" applyAlignment="1">
      <alignment horizontal="left"/>
    </xf>
    <xf numFmtId="0" fontId="7" fillId="0" borderId="9" xfId="19" applyFont="1" applyFill="1" applyBorder="1" applyAlignment="1">
      <alignment horizontal="center" vertical="top"/>
      <protection/>
    </xf>
    <xf numFmtId="0" fontId="7" fillId="0" borderId="10" xfId="19" applyFont="1" applyFill="1" applyBorder="1" applyAlignment="1">
      <alignment horizontal="center" vertical="top"/>
      <protection/>
    </xf>
    <xf numFmtId="0" fontId="7" fillId="0" borderId="10" xfId="19" applyFont="1" applyFill="1" applyBorder="1" applyAlignment="1">
      <alignment horizontal="left" vertical="top"/>
      <protection/>
    </xf>
    <xf numFmtId="49" fontId="6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171" fontId="0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0" fontId="0" fillId="5" borderId="10" xfId="0" applyFont="1" applyFill="1" applyBorder="1" applyAlignment="1">
      <alignment horizontal="left"/>
    </xf>
    <xf numFmtId="0" fontId="0" fillId="5" borderId="10" xfId="0" applyFont="1" applyFill="1" applyBorder="1" applyAlignment="1">
      <alignment horizontal="center"/>
    </xf>
    <xf numFmtId="2" fontId="0" fillId="5" borderId="8" xfId="0" applyNumberFormat="1" applyFont="1" applyFill="1" applyBorder="1" applyAlignment="1">
      <alignment horizontal="center" vertical="center" wrapText="1"/>
    </xf>
    <xf numFmtId="49" fontId="9" fillId="6" borderId="9" xfId="19" applyNumberFormat="1" applyFont="1" applyFill="1" applyBorder="1" applyAlignment="1">
      <alignment horizontal="center" vertical="top"/>
      <protection/>
    </xf>
    <xf numFmtId="0" fontId="7" fillId="6" borderId="10" xfId="19" applyFont="1" applyFill="1" applyBorder="1" applyAlignment="1">
      <alignment horizontal="left" vertical="top"/>
      <protection/>
    </xf>
    <xf numFmtId="0" fontId="7" fillId="6" borderId="10" xfId="19" applyFont="1" applyFill="1" applyBorder="1" applyAlignment="1">
      <alignment horizontal="center" vertical="top"/>
      <protection/>
    </xf>
    <xf numFmtId="2" fontId="0" fillId="6" borderId="8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/>
    </xf>
    <xf numFmtId="0" fontId="0" fillId="6" borderId="10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left"/>
    </xf>
    <xf numFmtId="0" fontId="0" fillId="7" borderId="10" xfId="0" applyFont="1" applyFill="1" applyBorder="1" applyAlignment="1">
      <alignment horizontal="center"/>
    </xf>
    <xf numFmtId="2" fontId="0" fillId="7" borderId="8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/>
    </xf>
    <xf numFmtId="49" fontId="9" fillId="5" borderId="9" xfId="19" applyNumberFormat="1" applyFont="1" applyFill="1" applyBorder="1" applyAlignment="1">
      <alignment horizontal="center" vertical="top"/>
      <protection/>
    </xf>
    <xf numFmtId="0" fontId="7" fillId="5" borderId="10" xfId="19" applyFont="1" applyFill="1" applyBorder="1" applyAlignment="1">
      <alignment horizontal="left" vertical="top"/>
      <protection/>
    </xf>
    <xf numFmtId="0" fontId="7" fillId="5" borderId="10" xfId="19" applyFont="1" applyFill="1" applyBorder="1" applyAlignment="1">
      <alignment horizontal="center" vertical="top"/>
      <protection/>
    </xf>
    <xf numFmtId="170" fontId="0" fillId="0" borderId="1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0" fontId="6" fillId="0" borderId="16" xfId="0" applyNumberFormat="1" applyFont="1" applyFill="1" applyBorder="1" applyAlignment="1">
      <alignment horizontal="center" vertical="center" wrapText="1"/>
    </xf>
    <xf numFmtId="170" fontId="10" fillId="0" borderId="17" xfId="0" applyNumberFormat="1" applyFont="1" applyFill="1" applyBorder="1" applyAlignment="1">
      <alignment/>
    </xf>
    <xf numFmtId="170" fontId="0" fillId="0" borderId="17" xfId="0" applyNumberFormat="1" applyFont="1" applyFill="1" applyBorder="1" applyAlignment="1">
      <alignment/>
    </xf>
    <xf numFmtId="170" fontId="11" fillId="0" borderId="17" xfId="0" applyNumberFormat="1" applyFont="1" applyFill="1" applyBorder="1" applyAlignment="1">
      <alignment/>
    </xf>
    <xf numFmtId="170" fontId="0" fillId="0" borderId="18" xfId="0" applyNumberFormat="1" applyFont="1" applyFill="1" applyBorder="1" applyAlignment="1">
      <alignment/>
    </xf>
    <xf numFmtId="170" fontId="0" fillId="0" borderId="17" xfId="0" applyNumberFormat="1" applyFont="1" applyFill="1" applyBorder="1" applyAlignment="1">
      <alignment horizontal="center"/>
    </xf>
    <xf numFmtId="170" fontId="10" fillId="0" borderId="19" xfId="0" applyNumberFormat="1" applyFont="1" applyFill="1" applyBorder="1" applyAlignment="1">
      <alignment/>
    </xf>
    <xf numFmtId="170" fontId="0" fillId="0" borderId="19" xfId="0" applyNumberFormat="1" applyFont="1" applyFill="1" applyBorder="1" applyAlignment="1">
      <alignment/>
    </xf>
    <xf numFmtId="170" fontId="11" fillId="0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70" fontId="0" fillId="8" borderId="23" xfId="0" applyNumberFormat="1" applyFont="1" applyFill="1" applyBorder="1" applyAlignment="1">
      <alignment horizontal="center"/>
    </xf>
    <xf numFmtId="170" fontId="6" fillId="0" borderId="24" xfId="0" applyNumberFormat="1" applyFont="1" applyFill="1" applyBorder="1" applyAlignment="1">
      <alignment horizontal="center" vertical="center" wrapText="1"/>
    </xf>
    <xf numFmtId="170" fontId="0" fillId="0" borderId="25" xfId="0" applyNumberFormat="1" applyFont="1" applyFill="1" applyBorder="1" applyAlignment="1">
      <alignment horizontal="center"/>
    </xf>
    <xf numFmtId="170" fontId="0" fillId="0" borderId="26" xfId="0" applyNumberFormat="1" applyFont="1" applyFill="1" applyBorder="1" applyAlignment="1">
      <alignment horizontal="center"/>
    </xf>
    <xf numFmtId="170" fontId="0" fillId="0" borderId="27" xfId="0" applyNumberFormat="1" applyFont="1" applyFill="1" applyBorder="1" applyAlignment="1">
      <alignment/>
    </xf>
    <xf numFmtId="170" fontId="6" fillId="0" borderId="28" xfId="0" applyNumberFormat="1" applyFont="1" applyFill="1" applyBorder="1" applyAlignment="1">
      <alignment horizontal="center" wrapText="1"/>
    </xf>
    <xf numFmtId="170" fontId="6" fillId="0" borderId="29" xfId="0" applyNumberFormat="1" applyFont="1" applyFill="1" applyBorder="1" applyAlignment="1">
      <alignment horizontal="center" vertical="center" wrapText="1"/>
    </xf>
    <xf numFmtId="170" fontId="0" fillId="0" borderId="19" xfId="0" applyNumberFormat="1" applyFont="1" applyFill="1" applyBorder="1" applyAlignment="1">
      <alignment horizontal="center"/>
    </xf>
    <xf numFmtId="170" fontId="0" fillId="0" borderId="30" xfId="0" applyNumberFormat="1" applyFont="1" applyFill="1" applyBorder="1" applyAlignment="1">
      <alignment horizontal="center"/>
    </xf>
    <xf numFmtId="170" fontId="0" fillId="2" borderId="17" xfId="0" applyNumberFormat="1" applyFont="1" applyFill="1" applyBorder="1" applyAlignment="1">
      <alignment horizontal="center"/>
    </xf>
    <xf numFmtId="170" fontId="0" fillId="0" borderId="25" xfId="0" applyNumberFormat="1" applyFont="1" applyFill="1" applyBorder="1" applyAlignment="1">
      <alignment/>
    </xf>
    <xf numFmtId="170" fontId="6" fillId="0" borderId="31" xfId="0" applyNumberFormat="1" applyFont="1" applyBorder="1" applyAlignment="1">
      <alignment horizontal="center"/>
    </xf>
    <xf numFmtId="170" fontId="6" fillId="0" borderId="32" xfId="0" applyNumberFormat="1" applyFont="1" applyBorder="1" applyAlignment="1">
      <alignment horizontal="center"/>
    </xf>
    <xf numFmtId="170" fontId="6" fillId="0" borderId="33" xfId="0" applyNumberFormat="1" applyFont="1" applyBorder="1" applyAlignment="1">
      <alignment horizontal="center"/>
    </xf>
    <xf numFmtId="170" fontId="6" fillId="0" borderId="34" xfId="0" applyNumberFormat="1" applyFont="1" applyBorder="1" applyAlignment="1">
      <alignment horizontal="center"/>
    </xf>
    <xf numFmtId="170" fontId="6" fillId="0" borderId="35" xfId="0" applyNumberFormat="1" applyFont="1" applyBorder="1" applyAlignment="1">
      <alignment horizontal="center"/>
    </xf>
    <xf numFmtId="170" fontId="6" fillId="0" borderId="36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70" fontId="0" fillId="0" borderId="16" xfId="0" applyNumberFormat="1" applyFont="1" applyFill="1" applyBorder="1" applyAlignment="1">
      <alignment horizontal="center" wrapText="1"/>
    </xf>
    <xf numFmtId="170" fontId="0" fillId="0" borderId="37" xfId="0" applyNumberFormat="1" applyFont="1" applyFill="1" applyBorder="1" applyAlignment="1">
      <alignment horizontal="center" wrapText="1"/>
    </xf>
    <xf numFmtId="170" fontId="0" fillId="0" borderId="38" xfId="0" applyNumberFormat="1" applyFont="1" applyFill="1" applyBorder="1" applyAlignment="1">
      <alignment horizontal="center" vertical="center" wrapText="1"/>
    </xf>
    <xf numFmtId="170" fontId="0" fillId="0" borderId="16" xfId="0" applyNumberFormat="1" applyFont="1" applyFill="1" applyBorder="1" applyAlignment="1">
      <alignment horizontal="center" vertical="center" wrapText="1"/>
    </xf>
    <xf numFmtId="170" fontId="0" fillId="0" borderId="24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70" fontId="0" fillId="9" borderId="19" xfId="0" applyNumberFormat="1" applyFont="1" applyFill="1" applyBorder="1" applyAlignment="1">
      <alignment/>
    </xf>
    <xf numFmtId="49" fontId="6" fillId="0" borderId="40" xfId="0" applyNumberFormat="1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center"/>
    </xf>
    <xf numFmtId="169" fontId="0" fillId="0" borderId="40" xfId="0" applyNumberFormat="1" applyFont="1" applyFill="1" applyBorder="1" applyAlignment="1">
      <alignment horizontal="center"/>
    </xf>
    <xf numFmtId="171" fontId="0" fillId="0" borderId="40" xfId="0" applyNumberFormat="1" applyFont="1" applyFill="1" applyBorder="1" applyAlignment="1">
      <alignment horizontal="center"/>
    </xf>
    <xf numFmtId="0" fontId="0" fillId="10" borderId="40" xfId="0" applyFont="1" applyFill="1" applyBorder="1" applyAlignment="1">
      <alignment horizontal="left"/>
    </xf>
    <xf numFmtId="0" fontId="0" fillId="0" borderId="40" xfId="0" applyFont="1" applyFill="1" applyBorder="1" applyAlignment="1" quotePrefix="1">
      <alignment horizontal="center"/>
    </xf>
    <xf numFmtId="169" fontId="0" fillId="0" borderId="40" xfId="0" applyNumberFormat="1" applyFont="1" applyFill="1" applyBorder="1" applyAlignment="1" quotePrefix="1">
      <alignment horizontal="center"/>
    </xf>
    <xf numFmtId="0" fontId="0" fillId="11" borderId="40" xfId="0" applyFont="1" applyFill="1" applyBorder="1" applyAlignment="1">
      <alignment horizontal="left"/>
    </xf>
    <xf numFmtId="0" fontId="7" fillId="0" borderId="40" xfId="19" applyFont="1" applyFill="1" applyBorder="1" applyAlignment="1">
      <alignment horizontal="center" vertical="top"/>
      <protection/>
    </xf>
    <xf numFmtId="0" fontId="0" fillId="12" borderId="40" xfId="0" applyFont="1" applyFill="1" applyBorder="1" applyAlignment="1">
      <alignment horizontal="left"/>
    </xf>
    <xf numFmtId="0" fontId="0" fillId="6" borderId="40" xfId="0" applyFont="1" applyFill="1" applyBorder="1" applyAlignment="1">
      <alignment horizontal="left"/>
    </xf>
    <xf numFmtId="171" fontId="0" fillId="6" borderId="40" xfId="0" applyNumberFormat="1" applyFont="1" applyFill="1" applyBorder="1" applyAlignment="1">
      <alignment horizontal="center"/>
    </xf>
    <xf numFmtId="0" fontId="0" fillId="8" borderId="40" xfId="0" applyFont="1" applyFill="1" applyBorder="1" applyAlignment="1">
      <alignment horizontal="left"/>
    </xf>
    <xf numFmtId="0" fontId="0" fillId="8" borderId="40" xfId="0" applyFont="1" applyFill="1" applyBorder="1" applyAlignment="1">
      <alignment horizontal="center"/>
    </xf>
    <xf numFmtId="171" fontId="0" fillId="8" borderId="40" xfId="0" applyNumberFormat="1" applyFont="1" applyFill="1" applyBorder="1" applyAlignment="1">
      <alignment horizontal="center"/>
    </xf>
    <xf numFmtId="171" fontId="0" fillId="2" borderId="40" xfId="0" applyNumberFormat="1" applyFont="1" applyFill="1" applyBorder="1" applyAlignment="1">
      <alignment horizontal="center"/>
    </xf>
    <xf numFmtId="169" fontId="6" fillId="0" borderId="40" xfId="0" applyNumberFormat="1" applyFont="1" applyFill="1" applyBorder="1" applyAlignment="1">
      <alignment horizontal="center"/>
    </xf>
    <xf numFmtId="0" fontId="0" fillId="2" borderId="40" xfId="0" applyFont="1" applyFill="1" applyBorder="1" applyAlignment="1">
      <alignment horizontal="left"/>
    </xf>
    <xf numFmtId="9" fontId="6" fillId="2" borderId="40" xfId="20" applyFont="1" applyFill="1" applyBorder="1" applyAlignment="1">
      <alignment horizontal="left" vertical="center"/>
    </xf>
    <xf numFmtId="0" fontId="6" fillId="0" borderId="40" xfId="0" applyFont="1" applyBorder="1" applyAlignment="1">
      <alignment horizontal="left"/>
    </xf>
    <xf numFmtId="169" fontId="6" fillId="0" borderId="40" xfId="0" applyNumberFormat="1" applyFont="1" applyBorder="1" applyAlignment="1">
      <alignment horizontal="left"/>
    </xf>
    <xf numFmtId="169" fontId="6" fillId="0" borderId="40" xfId="0" applyNumberFormat="1" applyFont="1" applyBorder="1" applyAlignment="1">
      <alignment horizontal="center"/>
    </xf>
    <xf numFmtId="171" fontId="6" fillId="2" borderId="40" xfId="0" applyNumberFormat="1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left" vertical="center"/>
    </xf>
    <xf numFmtId="0" fontId="6" fillId="0" borderId="41" xfId="0" applyFont="1" applyBorder="1" applyAlignment="1">
      <alignment horizontal="left"/>
    </xf>
    <xf numFmtId="169" fontId="6" fillId="0" borderId="41" xfId="0" applyNumberFormat="1" applyFont="1" applyBorder="1" applyAlignment="1">
      <alignment horizontal="left"/>
    </xf>
    <xf numFmtId="169" fontId="6" fillId="0" borderId="41" xfId="0" applyNumberFormat="1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171" fontId="0" fillId="0" borderId="41" xfId="0" applyNumberFormat="1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9" borderId="42" xfId="0" applyFont="1" applyFill="1" applyBorder="1" applyAlignment="1">
      <alignment horizontal="left"/>
    </xf>
    <xf numFmtId="0" fontId="6" fillId="0" borderId="43" xfId="0" applyFont="1" applyFill="1" applyBorder="1" applyAlignment="1">
      <alignment horizontal="center"/>
    </xf>
    <xf numFmtId="171" fontId="6" fillId="0" borderId="44" xfId="0" applyNumberFormat="1" applyFont="1" applyBorder="1" applyAlignment="1">
      <alignment horizontal="center"/>
    </xf>
    <xf numFmtId="49" fontId="6" fillId="0" borderId="45" xfId="0" applyNumberFormat="1" applyFont="1" applyFill="1" applyBorder="1" applyAlignment="1">
      <alignment horizontal="left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169" fontId="6" fillId="0" borderId="45" xfId="0" applyNumberFormat="1" applyFont="1" applyFill="1" applyBorder="1" applyAlignment="1">
      <alignment horizontal="center" vertical="center" wrapText="1"/>
    </xf>
    <xf numFmtId="171" fontId="6" fillId="0" borderId="45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>
      <alignment horizontal="center" vertical="center" wrapText="1"/>
    </xf>
    <xf numFmtId="49" fontId="1" fillId="9" borderId="47" xfId="0" applyNumberFormat="1" applyFont="1" applyFill="1" applyBorder="1" applyAlignment="1">
      <alignment horizontal="center" vertical="center" wrapText="1"/>
    </xf>
    <xf numFmtId="49" fontId="1" fillId="9" borderId="43" xfId="0" applyNumberFormat="1" applyFont="1" applyFill="1" applyBorder="1" applyAlignment="1">
      <alignment horizontal="center" vertical="center" wrapText="1"/>
    </xf>
    <xf numFmtId="170" fontId="0" fillId="0" borderId="48" xfId="0" applyNumberFormat="1" applyFont="1" applyFill="1" applyBorder="1" applyAlignment="1">
      <alignment horizontal="center"/>
    </xf>
    <xf numFmtId="170" fontId="0" fillId="0" borderId="49" xfId="0" applyNumberFormat="1" applyFont="1" applyFill="1" applyBorder="1" applyAlignment="1">
      <alignment/>
    </xf>
    <xf numFmtId="170" fontId="0" fillId="0" borderId="50" xfId="0" applyNumberFormat="1" applyFont="1" applyFill="1" applyBorder="1" applyAlignment="1">
      <alignment/>
    </xf>
    <xf numFmtId="170" fontId="0" fillId="0" borderId="51" xfId="0" applyNumberFormat="1" applyFont="1" applyFill="1" applyBorder="1" applyAlignment="1">
      <alignment horizontal="center"/>
    </xf>
    <xf numFmtId="170" fontId="0" fillId="0" borderId="52" xfId="0" applyNumberFormat="1" applyFont="1" applyFill="1" applyBorder="1" applyAlignment="1">
      <alignment/>
    </xf>
    <xf numFmtId="170" fontId="0" fillId="0" borderId="53" xfId="0" applyNumberFormat="1" applyFont="1" applyFill="1" applyBorder="1" applyAlignment="1">
      <alignment/>
    </xf>
    <xf numFmtId="170" fontId="0" fillId="0" borderId="54" xfId="0" applyNumberFormat="1" applyFont="1" applyFill="1" applyBorder="1" applyAlignment="1">
      <alignment horizontal="center"/>
    </xf>
    <xf numFmtId="170" fontId="0" fillId="0" borderId="55" xfId="0" applyNumberFormat="1" applyFont="1" applyFill="1" applyBorder="1" applyAlignment="1">
      <alignment horizontal="center"/>
    </xf>
    <xf numFmtId="170" fontId="0" fillId="0" borderId="56" xfId="0" applyNumberFormat="1" applyFont="1" applyFill="1" applyBorder="1" applyAlignment="1">
      <alignment horizontal="center"/>
    </xf>
    <xf numFmtId="170" fontId="0" fillId="0" borderId="57" xfId="0" applyNumberFormat="1" applyFont="1" applyFill="1" applyBorder="1" applyAlignment="1">
      <alignment horizontal="center"/>
    </xf>
    <xf numFmtId="170" fontId="0" fillId="8" borderId="58" xfId="0" applyNumberFormat="1" applyFont="1" applyFill="1" applyBorder="1" applyAlignment="1">
      <alignment horizontal="center"/>
    </xf>
    <xf numFmtId="170" fontId="0" fillId="8" borderId="59" xfId="0" applyNumberFormat="1" applyFont="1" applyFill="1" applyBorder="1" applyAlignment="1">
      <alignment horizontal="center"/>
    </xf>
    <xf numFmtId="171" fontId="6" fillId="9" borderId="44" xfId="0" applyNumberFormat="1" applyFont="1" applyFill="1" applyBorder="1" applyAlignment="1">
      <alignment horizontal="center"/>
    </xf>
    <xf numFmtId="0" fontId="0" fillId="6" borderId="41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center"/>
    </xf>
    <xf numFmtId="169" fontId="0" fillId="0" borderId="41" xfId="0" applyNumberFormat="1" applyFont="1" applyFill="1" applyBorder="1" applyAlignment="1">
      <alignment horizontal="center"/>
    </xf>
    <xf numFmtId="169" fontId="0" fillId="7" borderId="6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171" fontId="6" fillId="0" borderId="40" xfId="0" applyNumberFormat="1" applyFont="1" applyFill="1" applyBorder="1" applyAlignment="1">
      <alignment horizontal="center"/>
    </xf>
    <xf numFmtId="170" fontId="0" fillId="0" borderId="61" xfId="0" applyNumberFormat="1" applyFont="1" applyFill="1" applyBorder="1" applyAlignment="1">
      <alignment horizontal="center"/>
    </xf>
    <xf numFmtId="170" fontId="0" fillId="0" borderId="62" xfId="0" applyNumberFormat="1" applyFont="1" applyFill="1" applyBorder="1" applyAlignment="1">
      <alignment horizontal="center"/>
    </xf>
    <xf numFmtId="170" fontId="0" fillId="0" borderId="27" xfId="0" applyNumberFormat="1" applyFont="1" applyFill="1" applyBorder="1" applyAlignment="1">
      <alignment horizontal="center"/>
    </xf>
    <xf numFmtId="170" fontId="0" fillId="0" borderId="37" xfId="0" applyNumberFormat="1" applyFont="1" applyFill="1" applyBorder="1" applyAlignment="1">
      <alignment horizontal="center"/>
    </xf>
    <xf numFmtId="170" fontId="10" fillId="0" borderId="38" xfId="0" applyNumberFormat="1" applyFont="1" applyFill="1" applyBorder="1" applyAlignment="1">
      <alignment/>
    </xf>
    <xf numFmtId="170" fontId="10" fillId="0" borderId="16" xfId="0" applyNumberFormat="1" applyFont="1" applyFill="1" applyBorder="1" applyAlignment="1">
      <alignment/>
    </xf>
    <xf numFmtId="170" fontId="0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49" fontId="1" fillId="4" borderId="4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0" fontId="0" fillId="0" borderId="63" xfId="0" applyNumberFormat="1" applyFont="1" applyFill="1" applyBorder="1" applyAlignment="1">
      <alignment horizontal="center"/>
    </xf>
    <xf numFmtId="170" fontId="0" fillId="0" borderId="64" xfId="0" applyNumberFormat="1" applyFont="1" applyFill="1" applyBorder="1" applyAlignment="1">
      <alignment horizontal="center"/>
    </xf>
    <xf numFmtId="170" fontId="0" fillId="0" borderId="6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6" fillId="0" borderId="13" xfId="0" applyFont="1" applyBorder="1" applyAlignment="1">
      <alignment wrapText="1"/>
    </xf>
    <xf numFmtId="169" fontId="0" fillId="0" borderId="66" xfId="0" applyNumberFormat="1" applyFont="1" applyFill="1" applyBorder="1" applyAlignment="1">
      <alignment horizontal="center" vertical="center" wrapText="1"/>
    </xf>
    <xf numFmtId="169" fontId="0" fillId="0" borderId="7" xfId="0" applyNumberFormat="1" applyFont="1" applyFill="1" applyBorder="1" applyAlignment="1">
      <alignment horizontal="center" vertical="center" wrapText="1"/>
    </xf>
    <xf numFmtId="171" fontId="0" fillId="0" borderId="7" xfId="0" applyNumberFormat="1" applyFont="1" applyFill="1" applyBorder="1" applyAlignment="1">
      <alignment horizontal="center" vertical="center" wrapText="1"/>
    </xf>
    <xf numFmtId="171" fontId="0" fillId="0" borderId="67" xfId="0" applyNumberFormat="1" applyFont="1" applyFill="1" applyBorder="1" applyAlignment="1">
      <alignment horizontal="center" vertical="center" wrapText="1"/>
    </xf>
    <xf numFmtId="169" fontId="0" fillId="0" borderId="60" xfId="0" applyNumberFormat="1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center" vertical="center" wrapText="1"/>
    </xf>
    <xf numFmtId="49" fontId="6" fillId="0" borderId="68" xfId="0" applyNumberFormat="1" applyFont="1" applyFill="1" applyBorder="1" applyAlignment="1">
      <alignment horizontal="center" vertical="center" wrapText="1"/>
    </xf>
    <xf numFmtId="171" fontId="0" fillId="0" borderId="10" xfId="0" applyNumberFormat="1" applyFont="1" applyFill="1" applyBorder="1" applyAlignment="1">
      <alignment horizontal="center" vertical="center" wrapText="1"/>
    </xf>
    <xf numFmtId="171" fontId="0" fillId="0" borderId="69" xfId="0" applyNumberFormat="1" applyFont="1" applyFill="1" applyBorder="1" applyAlignment="1">
      <alignment horizontal="center" vertical="center" wrapText="1"/>
    </xf>
    <xf numFmtId="169" fontId="0" fillId="7" borderId="10" xfId="0" applyNumberFormat="1" applyFont="1" applyFill="1" applyBorder="1" applyAlignment="1">
      <alignment horizontal="center" vertical="center" wrapText="1"/>
    </xf>
    <xf numFmtId="174" fontId="0" fillId="7" borderId="10" xfId="0" applyNumberFormat="1" applyFont="1" applyFill="1" applyBorder="1" applyAlignment="1">
      <alignment horizontal="center" vertical="center" wrapText="1"/>
    </xf>
    <xf numFmtId="169" fontId="0" fillId="2" borderId="60" xfId="0" applyNumberFormat="1" applyFont="1" applyFill="1" applyBorder="1" applyAlignment="1">
      <alignment horizontal="center" vertical="center" wrapText="1"/>
    </xf>
    <xf numFmtId="169" fontId="0" fillId="2" borderId="10" xfId="0" applyNumberFormat="1" applyFont="1" applyFill="1" applyBorder="1" applyAlignment="1">
      <alignment horizontal="center" vertical="center" wrapText="1"/>
    </xf>
    <xf numFmtId="171" fontId="0" fillId="2" borderId="10" xfId="0" applyNumberFormat="1" applyFont="1" applyFill="1" applyBorder="1" applyAlignment="1">
      <alignment horizontal="center" vertical="center" wrapText="1"/>
    </xf>
    <xf numFmtId="169" fontId="0" fillId="6" borderId="60" xfId="0" applyNumberFormat="1" applyFont="1" applyFill="1" applyBorder="1" applyAlignment="1">
      <alignment horizontal="center" vertical="center" wrapText="1"/>
    </xf>
    <xf numFmtId="169" fontId="0" fillId="6" borderId="10" xfId="0" applyNumberFormat="1" applyFont="1" applyFill="1" applyBorder="1" applyAlignment="1">
      <alignment horizontal="center" vertical="center" wrapText="1"/>
    </xf>
    <xf numFmtId="171" fontId="0" fillId="6" borderId="10" xfId="0" applyNumberFormat="1" applyFont="1" applyFill="1" applyBorder="1" applyAlignment="1">
      <alignment horizontal="center" vertical="center" wrapText="1"/>
    </xf>
    <xf numFmtId="171" fontId="0" fillId="7" borderId="10" xfId="0" applyNumberFormat="1" applyFont="1" applyFill="1" applyBorder="1" applyAlignment="1">
      <alignment horizontal="center" vertical="center" wrapText="1"/>
    </xf>
    <xf numFmtId="169" fontId="0" fillId="5" borderId="60" xfId="0" applyNumberFormat="1" applyFont="1" applyFill="1" applyBorder="1" applyAlignment="1">
      <alignment horizontal="center" vertical="center" wrapText="1"/>
    </xf>
    <xf numFmtId="169" fontId="0" fillId="5" borderId="10" xfId="0" applyNumberFormat="1" applyFont="1" applyFill="1" applyBorder="1" applyAlignment="1">
      <alignment horizontal="center" vertical="center" wrapText="1"/>
    </xf>
    <xf numFmtId="171" fontId="0" fillId="5" borderId="10" xfId="0" applyNumberFormat="1" applyFont="1" applyFill="1" applyBorder="1" applyAlignment="1">
      <alignment horizontal="center" vertical="center" wrapText="1"/>
    </xf>
    <xf numFmtId="169" fontId="0" fillId="0" borderId="70" xfId="0" applyNumberFormat="1" applyFont="1" applyFill="1" applyBorder="1" applyAlignment="1">
      <alignment horizontal="center" vertical="center" wrapText="1"/>
    </xf>
    <xf numFmtId="169" fontId="0" fillId="0" borderId="12" xfId="0" applyNumberFormat="1" applyFont="1" applyFill="1" applyBorder="1" applyAlignment="1">
      <alignment horizontal="center" vertical="center" wrapText="1"/>
    </xf>
    <xf numFmtId="171" fontId="0" fillId="0" borderId="12" xfId="0" applyNumberFormat="1" applyFont="1" applyFill="1" applyBorder="1" applyAlignment="1">
      <alignment horizontal="center" vertical="center" wrapText="1"/>
    </xf>
    <xf numFmtId="171" fontId="0" fillId="0" borderId="71" xfId="0" applyNumberFormat="1" applyFont="1" applyFill="1" applyBorder="1" applyAlignment="1">
      <alignment horizontal="center" vertical="center" wrapText="1"/>
    </xf>
    <xf numFmtId="169" fontId="0" fillId="0" borderId="72" xfId="0" applyNumberFormat="1" applyFont="1" applyFill="1" applyBorder="1" applyAlignment="1">
      <alignment horizontal="center" vertical="center" wrapText="1"/>
    </xf>
    <xf numFmtId="169" fontId="0" fillId="0" borderId="73" xfId="0" applyNumberFormat="1" applyFont="1" applyFill="1" applyBorder="1" applyAlignment="1">
      <alignment horizontal="center" vertical="center" wrapText="1"/>
    </xf>
    <xf numFmtId="169" fontId="0" fillId="7" borderId="8" xfId="0" applyNumberFormat="1" applyFont="1" applyFill="1" applyBorder="1" applyAlignment="1">
      <alignment horizontal="center" vertical="center" wrapText="1"/>
    </xf>
    <xf numFmtId="169" fontId="0" fillId="2" borderId="8" xfId="0" applyNumberFormat="1" applyFont="1" applyFill="1" applyBorder="1" applyAlignment="1">
      <alignment horizontal="center" vertical="center" wrapText="1"/>
    </xf>
    <xf numFmtId="169" fontId="0" fillId="6" borderId="8" xfId="0" applyNumberFormat="1" applyFont="1" applyFill="1" applyBorder="1" applyAlignment="1">
      <alignment horizontal="center" vertical="center" wrapText="1"/>
    </xf>
    <xf numFmtId="169" fontId="0" fillId="5" borderId="8" xfId="0" applyNumberFormat="1" applyFont="1" applyFill="1" applyBorder="1" applyAlignment="1">
      <alignment horizontal="center" vertical="center" wrapText="1"/>
    </xf>
    <xf numFmtId="169" fontId="0" fillId="0" borderId="74" xfId="0" applyNumberFormat="1" applyFont="1" applyFill="1" applyBorder="1" applyAlignment="1">
      <alignment horizontal="center" vertical="center" wrapText="1"/>
    </xf>
    <xf numFmtId="49" fontId="1" fillId="0" borderId="63" xfId="0" applyNumberFormat="1" applyFont="1" applyFill="1" applyBorder="1" applyAlignment="1">
      <alignment horizontal="center" vertical="center" wrapText="1"/>
    </xf>
    <xf numFmtId="49" fontId="1" fillId="0" borderId="75" xfId="0" applyNumberFormat="1" applyFont="1" applyFill="1" applyBorder="1" applyAlignment="1">
      <alignment horizontal="center" vertical="center" wrapText="1"/>
    </xf>
    <xf numFmtId="171" fontId="0" fillId="0" borderId="6" xfId="0" applyNumberFormat="1" applyFont="1" applyFill="1" applyBorder="1" applyAlignment="1">
      <alignment horizontal="center" vertical="center" wrapText="1"/>
    </xf>
    <xf numFmtId="171" fontId="0" fillId="0" borderId="9" xfId="0" applyNumberFormat="1" applyFont="1" applyFill="1" applyBorder="1" applyAlignment="1">
      <alignment horizontal="center" vertical="center" wrapText="1"/>
    </xf>
    <xf numFmtId="174" fontId="0" fillId="7" borderId="9" xfId="0" applyNumberFormat="1" applyFont="1" applyFill="1" applyBorder="1" applyAlignment="1">
      <alignment horizontal="center" vertical="center" wrapText="1"/>
    </xf>
    <xf numFmtId="171" fontId="0" fillId="2" borderId="9" xfId="0" applyNumberFormat="1" applyFont="1" applyFill="1" applyBorder="1" applyAlignment="1">
      <alignment horizontal="center" vertical="center" wrapText="1"/>
    </xf>
    <xf numFmtId="171" fontId="0" fillId="6" borderId="9" xfId="0" applyNumberFormat="1" applyFont="1" applyFill="1" applyBorder="1" applyAlignment="1">
      <alignment horizontal="center" vertical="center" wrapText="1"/>
    </xf>
    <xf numFmtId="171" fontId="0" fillId="7" borderId="9" xfId="0" applyNumberFormat="1" applyFont="1" applyFill="1" applyBorder="1" applyAlignment="1">
      <alignment horizontal="center" vertical="center" wrapText="1"/>
    </xf>
    <xf numFmtId="171" fontId="0" fillId="5" borderId="9" xfId="0" applyNumberFormat="1" applyFont="1" applyFill="1" applyBorder="1" applyAlignment="1">
      <alignment horizontal="center" vertical="center" wrapText="1"/>
    </xf>
    <xf numFmtId="171" fontId="0" fillId="0" borderId="11" xfId="0" applyNumberFormat="1" applyFont="1" applyFill="1" applyBorder="1" applyAlignment="1">
      <alignment horizontal="center" vertical="center" wrapText="1"/>
    </xf>
    <xf numFmtId="49" fontId="1" fillId="9" borderId="46" xfId="0" applyNumberFormat="1" applyFont="1" applyFill="1" applyBorder="1" applyAlignment="1">
      <alignment horizontal="center" vertical="center" wrapText="1"/>
    </xf>
    <xf numFmtId="1" fontId="6" fillId="0" borderId="76" xfId="0" applyNumberFormat="1" applyFont="1" applyFill="1" applyBorder="1" applyAlignment="1">
      <alignment horizontal="center"/>
    </xf>
    <xf numFmtId="0" fontId="0" fillId="8" borderId="76" xfId="0" applyFont="1" applyFill="1" applyBorder="1" applyAlignment="1">
      <alignment horizontal="center"/>
    </xf>
    <xf numFmtId="2" fontId="6" fillId="0" borderId="76" xfId="0" applyNumberFormat="1" applyFont="1" applyFill="1" applyBorder="1" applyAlignment="1">
      <alignment horizontal="center"/>
    </xf>
    <xf numFmtId="169" fontId="6" fillId="0" borderId="76" xfId="0" applyNumberFormat="1" applyFont="1" applyFill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1" fontId="6" fillId="0" borderId="77" xfId="0" applyNumberFormat="1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1" fillId="0" borderId="78" xfId="0" applyFont="1" applyFill="1" applyBorder="1" applyAlignment="1">
      <alignment horizontal="center" vertical="center" wrapText="1"/>
    </xf>
    <xf numFmtId="170" fontId="6" fillId="0" borderId="79" xfId="0" applyNumberFormat="1" applyFont="1" applyFill="1" applyBorder="1" applyAlignment="1">
      <alignment horizontal="center" wrapText="1"/>
    </xf>
    <xf numFmtId="170" fontId="0" fillId="0" borderId="58" xfId="0" applyNumberFormat="1" applyFont="1" applyFill="1" applyBorder="1" applyAlignment="1">
      <alignment horizontal="center"/>
    </xf>
    <xf numFmtId="170" fontId="0" fillId="8" borderId="15" xfId="0" applyNumberFormat="1" applyFont="1" applyFill="1" applyBorder="1" applyAlignment="1">
      <alignment horizontal="center"/>
    </xf>
    <xf numFmtId="171" fontId="0" fillId="0" borderId="80" xfId="0" applyNumberFormat="1" applyFont="1" applyBorder="1" applyAlignment="1">
      <alignment/>
    </xf>
    <xf numFmtId="170" fontId="0" fillId="0" borderId="81" xfId="0" applyNumberFormat="1" applyFont="1" applyFill="1" applyBorder="1" applyAlignment="1">
      <alignment horizontal="center"/>
    </xf>
    <xf numFmtId="170" fontId="0" fillId="0" borderId="82" xfId="0" applyNumberFormat="1" applyFont="1" applyFill="1" applyBorder="1" applyAlignment="1">
      <alignment horizontal="center"/>
    </xf>
    <xf numFmtId="170" fontId="0" fillId="0" borderId="83" xfId="0" applyNumberFormat="1" applyFont="1" applyFill="1" applyBorder="1" applyAlignment="1">
      <alignment horizontal="center"/>
    </xf>
    <xf numFmtId="170" fontId="0" fillId="0" borderId="84" xfId="0" applyNumberFormat="1" applyFont="1" applyFill="1" applyBorder="1" applyAlignment="1">
      <alignment horizontal="center"/>
    </xf>
    <xf numFmtId="170" fontId="0" fillId="0" borderId="85" xfId="0" applyNumberFormat="1" applyFont="1" applyFill="1" applyBorder="1" applyAlignment="1">
      <alignment horizontal="center"/>
    </xf>
    <xf numFmtId="170" fontId="0" fillId="0" borderId="86" xfId="0" applyNumberFormat="1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1" fontId="6" fillId="0" borderId="63" xfId="0" applyNumberFormat="1" applyFont="1" applyBorder="1" applyAlignment="1">
      <alignment horizontal="center"/>
    </xf>
    <xf numFmtId="2" fontId="6" fillId="0" borderId="39" xfId="0" applyNumberFormat="1" applyFont="1" applyFill="1" applyBorder="1" applyAlignment="1">
      <alignment horizontal="center" vertical="center" wrapText="1"/>
    </xf>
    <xf numFmtId="49" fontId="1" fillId="4" borderId="88" xfId="0" applyNumberFormat="1" applyFont="1" applyFill="1" applyBorder="1" applyAlignment="1">
      <alignment horizontal="center" vertical="center" wrapText="1"/>
    </xf>
    <xf numFmtId="49" fontId="8" fillId="4" borderId="88" xfId="0" applyNumberFormat="1" applyFont="1" applyFill="1" applyBorder="1" applyAlignment="1">
      <alignment horizontal="center" vertical="center" wrapText="1"/>
    </xf>
    <xf numFmtId="49" fontId="6" fillId="0" borderId="89" xfId="0" applyNumberFormat="1" applyFont="1" applyFill="1" applyBorder="1" applyAlignment="1">
      <alignment horizontal="center" vertical="center" wrapText="1"/>
    </xf>
    <xf numFmtId="0" fontId="0" fillId="0" borderId="90" xfId="0" applyFont="1" applyFill="1" applyBorder="1" applyAlignment="1" quotePrefix="1">
      <alignment horizontal="center"/>
    </xf>
    <xf numFmtId="170" fontId="0" fillId="0" borderId="13" xfId="0" applyNumberFormat="1" applyFill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170" fontId="0" fillId="2" borderId="13" xfId="0" applyNumberFormat="1" applyFill="1" applyBorder="1" applyAlignment="1">
      <alignment horizontal="center"/>
    </xf>
    <xf numFmtId="170" fontId="6" fillId="0" borderId="13" xfId="0" applyNumberFormat="1" applyFont="1" applyBorder="1" applyAlignment="1">
      <alignment horizontal="center"/>
    </xf>
    <xf numFmtId="169" fontId="6" fillId="0" borderId="13" xfId="0" applyNumberFormat="1" applyFont="1" applyFill="1" applyBorder="1" applyAlignment="1">
      <alignment horizontal="center"/>
    </xf>
    <xf numFmtId="171" fontId="6" fillId="0" borderId="13" xfId="0" applyNumberFormat="1" applyFont="1" applyFill="1" applyBorder="1" applyAlignment="1">
      <alignment horizontal="center"/>
    </xf>
    <xf numFmtId="170" fontId="10" fillId="10" borderId="19" xfId="0" applyNumberFormat="1" applyFont="1" applyFill="1" applyBorder="1" applyAlignment="1">
      <alignment/>
    </xf>
    <xf numFmtId="170" fontId="0" fillId="10" borderId="17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6" fillId="0" borderId="91" xfId="0" applyFont="1" applyBorder="1" applyAlignment="1">
      <alignment horizontal="center"/>
    </xf>
    <xf numFmtId="0" fontId="16" fillId="0" borderId="0" xfId="0" applyFont="1" applyAlignment="1">
      <alignment/>
    </xf>
    <xf numFmtId="49" fontId="1" fillId="0" borderId="9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88" xfId="0" applyFont="1" applyFill="1" applyBorder="1" applyAlignment="1">
      <alignment horizontal="center" vertical="center" wrapText="1"/>
    </xf>
    <xf numFmtId="49" fontId="1" fillId="4" borderId="93" xfId="0" applyNumberFormat="1" applyFont="1" applyFill="1" applyBorder="1" applyAlignment="1">
      <alignment horizontal="center" vertical="center" wrapText="1"/>
    </xf>
    <xf numFmtId="49" fontId="1" fillId="4" borderId="94" xfId="0" applyNumberFormat="1" applyFont="1" applyFill="1" applyBorder="1" applyAlignment="1">
      <alignment horizontal="center" vertical="center" wrapText="1"/>
    </xf>
    <xf numFmtId="49" fontId="1" fillId="2" borderId="95" xfId="0" applyNumberFormat="1" applyFont="1" applyFill="1" applyBorder="1" applyAlignment="1">
      <alignment horizontal="center" vertical="center" wrapText="1"/>
    </xf>
    <xf numFmtId="49" fontId="1" fillId="2" borderId="96" xfId="0" applyNumberFormat="1" applyFont="1" applyFill="1" applyBorder="1" applyAlignment="1">
      <alignment horizontal="center" vertical="center" wrapText="1"/>
    </xf>
    <xf numFmtId="49" fontId="1" fillId="2" borderId="94" xfId="0" applyNumberFormat="1" applyFont="1" applyFill="1" applyBorder="1" applyAlignment="1">
      <alignment horizontal="center" vertical="center" wrapText="1"/>
    </xf>
    <xf numFmtId="49" fontId="1" fillId="0" borderId="97" xfId="0" applyNumberFormat="1" applyFont="1" applyFill="1" applyBorder="1" applyAlignment="1">
      <alignment horizontal="center" vertical="center" wrapText="1"/>
    </xf>
    <xf numFmtId="49" fontId="1" fillId="0" borderId="98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9" fontId="9" fillId="0" borderId="76" xfId="19" applyNumberFormat="1" applyFont="1" applyFill="1" applyBorder="1" applyAlignment="1">
      <alignment horizontal="center" vertical="top"/>
      <protection/>
    </xf>
    <xf numFmtId="0" fontId="0" fillId="9" borderId="100" xfId="0" applyFont="1" applyFill="1" applyBorder="1" applyAlignment="1">
      <alignment horizontal="left"/>
    </xf>
    <xf numFmtId="0" fontId="0" fillId="0" borderId="53" xfId="0" applyFont="1" applyFill="1" applyBorder="1" applyAlignment="1" quotePrefix="1">
      <alignment horizontal="center"/>
    </xf>
    <xf numFmtId="0" fontId="0" fillId="0" borderId="52" xfId="0" applyFont="1" applyFill="1" applyBorder="1" applyAlignment="1">
      <alignment horizontal="center"/>
    </xf>
    <xf numFmtId="49" fontId="1" fillId="9" borderId="10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9" fontId="0" fillId="0" borderId="53" xfId="0" applyNumberFormat="1" applyFont="1" applyFill="1" applyBorder="1" applyAlignment="1" quotePrefix="1">
      <alignment horizontal="center"/>
    </xf>
    <xf numFmtId="169" fontId="0" fillId="0" borderId="52" xfId="0" applyNumberFormat="1" applyFont="1" applyFill="1" applyBorder="1" applyAlignment="1">
      <alignment horizontal="center"/>
    </xf>
    <xf numFmtId="171" fontId="0" fillId="0" borderId="102" xfId="0" applyNumberFormat="1" applyFont="1" applyFill="1" applyBorder="1" applyAlignment="1">
      <alignment horizontal="center"/>
    </xf>
    <xf numFmtId="171" fontId="0" fillId="0" borderId="45" xfId="0" applyNumberFormat="1" applyFont="1" applyFill="1" applyBorder="1" applyAlignment="1">
      <alignment horizontal="center"/>
    </xf>
    <xf numFmtId="171" fontId="0" fillId="0" borderId="103" xfId="0" applyNumberFormat="1" applyFont="1" applyFill="1" applyBorder="1" applyAlignment="1">
      <alignment horizontal="center"/>
    </xf>
    <xf numFmtId="0" fontId="7" fillId="0" borderId="102" xfId="19" applyFont="1" applyFill="1" applyBorder="1" applyAlignment="1">
      <alignment horizontal="center" vertical="top"/>
      <protection/>
    </xf>
    <xf numFmtId="0" fontId="7" fillId="0" borderId="45" xfId="19" applyFont="1" applyFill="1" applyBorder="1" applyAlignment="1">
      <alignment horizontal="center" vertical="top"/>
      <protection/>
    </xf>
    <xf numFmtId="1" fontId="6" fillId="0" borderId="103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center"/>
    </xf>
    <xf numFmtId="170" fontId="1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89" xfId="0" applyFont="1" applyFill="1" applyBorder="1" applyAlignment="1">
      <alignment horizontal="left"/>
    </xf>
    <xf numFmtId="0" fontId="0" fillId="0" borderId="104" xfId="0" applyFont="1" applyFill="1" applyBorder="1" applyAlignment="1">
      <alignment horizontal="center"/>
    </xf>
    <xf numFmtId="0" fontId="0" fillId="0" borderId="105" xfId="0" applyFont="1" applyFill="1" applyBorder="1" applyAlignment="1">
      <alignment horizontal="center"/>
    </xf>
    <xf numFmtId="169" fontId="0" fillId="0" borderId="104" xfId="0" applyNumberFormat="1" applyFont="1" applyFill="1" applyBorder="1" applyAlignment="1">
      <alignment horizontal="center" vertical="center" wrapText="1"/>
    </xf>
    <xf numFmtId="169" fontId="0" fillId="0" borderId="106" xfId="0" applyNumberFormat="1" applyFont="1" applyFill="1" applyBorder="1" applyAlignment="1">
      <alignment horizontal="center" vertical="center" wrapText="1"/>
    </xf>
    <xf numFmtId="171" fontId="0" fillId="0" borderId="104" xfId="0" applyNumberFormat="1" applyFont="1" applyFill="1" applyBorder="1" applyAlignment="1">
      <alignment horizontal="center" vertical="center" wrapText="1"/>
    </xf>
    <xf numFmtId="171" fontId="0" fillId="0" borderId="106" xfId="0" applyNumberFormat="1" applyFont="1" applyFill="1" applyBorder="1" applyAlignment="1">
      <alignment horizontal="center" vertical="center" wrapText="1"/>
    </xf>
    <xf numFmtId="0" fontId="7" fillId="0" borderId="104" xfId="19" applyFont="1" applyFill="1" applyBorder="1" applyAlignment="1">
      <alignment horizontal="center" vertical="top"/>
      <protection/>
    </xf>
    <xf numFmtId="0" fontId="0" fillId="0" borderId="105" xfId="0" applyFont="1" applyFill="1" applyBorder="1" applyAlignment="1">
      <alignment horizontal="center" vertical="center" wrapText="1"/>
    </xf>
    <xf numFmtId="0" fontId="7" fillId="0" borderId="90" xfId="19" applyFont="1" applyFill="1" applyBorder="1" applyAlignment="1">
      <alignment horizontal="left" vertical="top"/>
      <protection/>
    </xf>
    <xf numFmtId="0" fontId="7" fillId="0" borderId="105" xfId="19" applyFont="1" applyFill="1" applyBorder="1" applyAlignment="1">
      <alignment horizontal="center" vertical="top"/>
      <protection/>
    </xf>
    <xf numFmtId="0" fontId="2" fillId="0" borderId="0" xfId="0" applyFont="1" applyBorder="1" applyAlignment="1">
      <alignment/>
    </xf>
    <xf numFmtId="49" fontId="6" fillId="0" borderId="76" xfId="0" applyNumberFormat="1" applyFont="1" applyFill="1" applyBorder="1" applyAlignment="1">
      <alignment horizontal="center"/>
    </xf>
    <xf numFmtId="0" fontId="0" fillId="0" borderId="90" xfId="0" applyFont="1" applyFill="1" applyBorder="1" applyAlignment="1">
      <alignment horizontal="left"/>
    </xf>
    <xf numFmtId="169" fontId="0" fillId="0" borderId="105" xfId="0" applyNumberFormat="1" applyFont="1" applyFill="1" applyBorder="1" applyAlignment="1">
      <alignment horizontal="center" vertical="center" wrapText="1"/>
    </xf>
    <xf numFmtId="174" fontId="0" fillId="0" borderId="104" xfId="0" applyNumberFormat="1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1" fontId="0" fillId="10" borderId="10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6" fillId="0" borderId="77" xfId="0" applyNumberFormat="1" applyFont="1" applyFill="1" applyBorder="1" applyAlignment="1">
      <alignment horizontal="center"/>
    </xf>
    <xf numFmtId="0" fontId="0" fillId="0" borderId="107" xfId="0" applyFont="1" applyFill="1" applyBorder="1" applyAlignment="1">
      <alignment horizontal="left"/>
    </xf>
    <xf numFmtId="0" fontId="0" fillId="0" borderId="108" xfId="0" applyFont="1" applyFill="1" applyBorder="1" applyAlignment="1">
      <alignment horizontal="center"/>
    </xf>
    <xf numFmtId="0" fontId="0" fillId="0" borderId="109" xfId="0" applyFont="1" applyFill="1" applyBorder="1" applyAlignment="1">
      <alignment horizontal="center"/>
    </xf>
    <xf numFmtId="169" fontId="0" fillId="0" borderId="108" xfId="0" applyNumberFormat="1" applyFont="1" applyFill="1" applyBorder="1" applyAlignment="1">
      <alignment horizontal="center" vertical="center" wrapText="1"/>
    </xf>
    <xf numFmtId="169" fontId="0" fillId="0" borderId="110" xfId="0" applyNumberFormat="1" applyFont="1" applyFill="1" applyBorder="1" applyAlignment="1">
      <alignment horizontal="center" vertical="center" wrapText="1"/>
    </xf>
    <xf numFmtId="169" fontId="0" fillId="0" borderId="111" xfId="0" applyNumberFormat="1" applyFont="1" applyFill="1" applyBorder="1" applyAlignment="1">
      <alignment horizontal="center" vertical="center" wrapText="1"/>
    </xf>
    <xf numFmtId="171" fontId="0" fillId="0" borderId="108" xfId="0" applyNumberFormat="1" applyFont="1" applyFill="1" applyBorder="1" applyAlignment="1">
      <alignment horizontal="center" vertical="center" wrapText="1"/>
    </xf>
    <xf numFmtId="171" fontId="0" fillId="0" borderId="110" xfId="0" applyNumberFormat="1" applyFont="1" applyFill="1" applyBorder="1" applyAlignment="1">
      <alignment horizontal="center" vertical="center" wrapText="1"/>
    </xf>
    <xf numFmtId="171" fontId="0" fillId="0" borderId="111" xfId="0" applyNumberFormat="1" applyFont="1" applyFill="1" applyBorder="1" applyAlignment="1">
      <alignment horizontal="center" vertical="center" wrapText="1"/>
    </xf>
    <xf numFmtId="0" fontId="0" fillId="0" borderId="110" xfId="0" applyFont="1" applyFill="1" applyBorder="1" applyAlignment="1">
      <alignment horizontal="center"/>
    </xf>
    <xf numFmtId="0" fontId="0" fillId="0" borderId="10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99" xfId="0" applyFont="1" applyBorder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70" fontId="6" fillId="0" borderId="0" xfId="0" applyNumberFormat="1" applyFont="1" applyBorder="1" applyAlignment="1">
      <alignment horizontal="center"/>
    </xf>
    <xf numFmtId="0" fontId="6" fillId="0" borderId="1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17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91" xfId="0" applyNumberFormat="1" applyFont="1" applyFill="1" applyBorder="1" applyAlignment="1">
      <alignment horizontal="center" vertical="center" wrapText="1"/>
    </xf>
    <xf numFmtId="0" fontId="14" fillId="0" borderId="91" xfId="0" applyFont="1" applyBorder="1" applyAlignment="1">
      <alignment horizontal="center"/>
    </xf>
    <xf numFmtId="170" fontId="6" fillId="0" borderId="92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01" xfId="0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 wrapText="1"/>
    </xf>
    <xf numFmtId="49" fontId="1" fillId="9" borderId="44" xfId="0" applyNumberFormat="1" applyFont="1" applyFill="1" applyBorder="1" applyAlignment="1">
      <alignment horizontal="center" vertical="center" wrapText="1"/>
    </xf>
    <xf numFmtId="170" fontId="0" fillId="0" borderId="9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1" xfId="0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113" xfId="0" applyBorder="1" applyAlignment="1">
      <alignment horizontal="center"/>
    </xf>
    <xf numFmtId="0" fontId="6" fillId="0" borderId="92" xfId="0" applyFont="1" applyBorder="1" applyAlignment="1">
      <alignment horizontal="left"/>
    </xf>
    <xf numFmtId="0" fontId="6" fillId="0" borderId="101" xfId="0" applyFont="1" applyBorder="1" applyAlignment="1">
      <alignment horizontal="left"/>
    </xf>
    <xf numFmtId="17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92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01" xfId="0" applyNumberFormat="1" applyFont="1" applyFill="1" applyBorder="1" applyAlignment="1">
      <alignment horizontal="center" vertical="center" wrapText="1"/>
    </xf>
    <xf numFmtId="49" fontId="1" fillId="9" borderId="92" xfId="0" applyNumberFormat="1" applyFont="1" applyFill="1" applyBorder="1" applyAlignment="1">
      <alignment horizontal="center" vertical="center" wrapText="1"/>
    </xf>
    <xf numFmtId="49" fontId="1" fillId="9" borderId="21" xfId="0" applyNumberFormat="1" applyFont="1" applyFill="1" applyBorder="1" applyAlignment="1">
      <alignment horizontal="center" vertical="center" wrapText="1"/>
    </xf>
    <xf numFmtId="169" fontId="0" fillId="0" borderId="90" xfId="0" applyNumberFormat="1" applyFont="1" applyFill="1" applyBorder="1" applyAlignment="1">
      <alignment horizontal="center"/>
    </xf>
    <xf numFmtId="169" fontId="0" fillId="0" borderId="90" xfId="0" applyNumberFormat="1" applyFont="1" applyFill="1" applyBorder="1" applyAlignment="1">
      <alignment horizontal="center" vertical="center" wrapText="1"/>
    </xf>
    <xf numFmtId="169" fontId="0" fillId="8" borderId="90" xfId="0" applyNumberFormat="1" applyFont="1" applyFill="1" applyBorder="1" applyAlignment="1">
      <alignment horizontal="center"/>
    </xf>
    <xf numFmtId="169" fontId="6" fillId="0" borderId="90" xfId="0" applyNumberFormat="1" applyFont="1" applyBorder="1" applyAlignment="1">
      <alignment horizontal="left"/>
    </xf>
    <xf numFmtId="169" fontId="6" fillId="0" borderId="114" xfId="0" applyNumberFormat="1" applyFont="1" applyBorder="1" applyAlignment="1">
      <alignment horizontal="left"/>
    </xf>
    <xf numFmtId="169" fontId="6" fillId="0" borderId="100" xfId="0" applyNumberFormat="1" applyFont="1" applyFill="1" applyBorder="1" applyAlignment="1">
      <alignment horizontal="center"/>
    </xf>
    <xf numFmtId="169" fontId="6" fillId="0" borderId="115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Percent" xfId="20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38</xdr:row>
      <xdr:rowOff>152400</xdr:rowOff>
    </xdr:from>
    <xdr:to>
      <xdr:col>6</xdr:col>
      <xdr:colOff>85725</xdr:colOff>
      <xdr:row>48</xdr:row>
      <xdr:rowOff>38100</xdr:rowOff>
    </xdr:to>
    <xdr:sp>
      <xdr:nvSpPr>
        <xdr:cNvPr id="1" name="Line 6"/>
        <xdr:cNvSpPr>
          <a:spLocks/>
        </xdr:cNvSpPr>
      </xdr:nvSpPr>
      <xdr:spPr>
        <a:xfrm flipV="1">
          <a:off x="4257675" y="7467600"/>
          <a:ext cx="15240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49</xdr:row>
      <xdr:rowOff>133350</xdr:rowOff>
    </xdr:from>
    <xdr:to>
      <xdr:col>7</xdr:col>
      <xdr:colOff>523875</xdr:colOff>
      <xdr:row>52</xdr:row>
      <xdr:rowOff>38100</xdr:rowOff>
    </xdr:to>
    <xdr:sp>
      <xdr:nvSpPr>
        <xdr:cNvPr id="1" name="Line 4"/>
        <xdr:cNvSpPr>
          <a:spLocks/>
        </xdr:cNvSpPr>
      </xdr:nvSpPr>
      <xdr:spPr>
        <a:xfrm flipH="1" flipV="1">
          <a:off x="5876925" y="8686800"/>
          <a:ext cx="1428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30</xdr:row>
      <xdr:rowOff>95250</xdr:rowOff>
    </xdr:from>
    <xdr:to>
      <xdr:col>7</xdr:col>
      <xdr:colOff>104775</xdr:colOff>
      <xdr:row>52</xdr:row>
      <xdr:rowOff>66675</xdr:rowOff>
    </xdr:to>
    <xdr:sp>
      <xdr:nvSpPr>
        <xdr:cNvPr id="2" name="Line 13"/>
        <xdr:cNvSpPr>
          <a:spLocks/>
        </xdr:cNvSpPr>
      </xdr:nvSpPr>
      <xdr:spPr>
        <a:xfrm flipV="1">
          <a:off x="5381625" y="5572125"/>
          <a:ext cx="219075" cy="355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51</xdr:row>
      <xdr:rowOff>104775</xdr:rowOff>
    </xdr:from>
    <xdr:to>
      <xdr:col>9</xdr:col>
      <xdr:colOff>171450</xdr:colOff>
      <xdr:row>52</xdr:row>
      <xdr:rowOff>38100</xdr:rowOff>
    </xdr:to>
    <xdr:sp>
      <xdr:nvSpPr>
        <xdr:cNvPr id="3" name="Line 14"/>
        <xdr:cNvSpPr>
          <a:spLocks/>
        </xdr:cNvSpPr>
      </xdr:nvSpPr>
      <xdr:spPr>
        <a:xfrm flipH="1" flipV="1">
          <a:off x="6019800" y="8991600"/>
          <a:ext cx="7334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51</xdr:row>
      <xdr:rowOff>95250</xdr:rowOff>
    </xdr:from>
    <xdr:to>
      <xdr:col>9</xdr:col>
      <xdr:colOff>180975</xdr:colOff>
      <xdr:row>52</xdr:row>
      <xdr:rowOff>47625</xdr:rowOff>
    </xdr:to>
    <xdr:sp>
      <xdr:nvSpPr>
        <xdr:cNvPr id="4" name="Line 15"/>
        <xdr:cNvSpPr>
          <a:spLocks/>
        </xdr:cNvSpPr>
      </xdr:nvSpPr>
      <xdr:spPr>
        <a:xfrm flipH="1" flipV="1">
          <a:off x="6515100" y="8982075"/>
          <a:ext cx="2476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51</xdr:row>
      <xdr:rowOff>142875</xdr:rowOff>
    </xdr:from>
    <xdr:to>
      <xdr:col>9</xdr:col>
      <xdr:colOff>342900</xdr:colOff>
      <xdr:row>52</xdr:row>
      <xdr:rowOff>47625</xdr:rowOff>
    </xdr:to>
    <xdr:sp>
      <xdr:nvSpPr>
        <xdr:cNvPr id="5" name="Line 16"/>
        <xdr:cNvSpPr>
          <a:spLocks/>
        </xdr:cNvSpPr>
      </xdr:nvSpPr>
      <xdr:spPr>
        <a:xfrm flipV="1">
          <a:off x="6772275" y="9029700"/>
          <a:ext cx="1524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55"/>
  <sheetViews>
    <sheetView tabSelected="1" workbookViewId="0" topLeftCell="A1">
      <pane xSplit="1" topLeftCell="B1" activePane="topRight" state="frozen"/>
      <selection pane="topLeft" activeCell="A1" sqref="A1"/>
      <selection pane="topRight" activeCell="D4" sqref="D4"/>
    </sheetView>
  </sheetViews>
  <sheetFormatPr defaultColWidth="11.421875" defaultRowHeight="12.75"/>
  <cols>
    <col min="1" max="1" width="29.28125" style="0" customWidth="1"/>
    <col min="2" max="3" width="6.8515625" style="0" customWidth="1"/>
    <col min="4" max="4" width="6.7109375" style="0" customWidth="1"/>
    <col min="5" max="9" width="7.57421875" style="45" customWidth="1"/>
    <col min="10" max="12" width="8.140625" style="0" customWidth="1"/>
    <col min="13" max="13" width="8.28125" style="0" customWidth="1"/>
    <col min="14" max="18" width="8.28125" style="76" customWidth="1"/>
  </cols>
  <sheetData>
    <row r="1" spans="1:12" ht="15" customHeight="1" thickBot="1">
      <c r="A1" s="365" t="s">
        <v>190</v>
      </c>
      <c r="B1" s="368" t="s">
        <v>178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spans="1:138" s="10" customFormat="1" ht="18.75" customHeight="1" thickBot="1">
      <c r="A2" s="366"/>
      <c r="B2" s="156"/>
      <c r="C2" s="157"/>
      <c r="D2" s="372" t="s">
        <v>151</v>
      </c>
      <c r="E2" s="373"/>
      <c r="F2" s="373"/>
      <c r="G2" s="372" t="s">
        <v>154</v>
      </c>
      <c r="H2" s="373"/>
      <c r="I2" s="373"/>
      <c r="J2" s="377" t="s">
        <v>163</v>
      </c>
      <c r="K2" s="377"/>
      <c r="L2" s="377"/>
      <c r="M2" s="265"/>
      <c r="N2" s="374" t="s">
        <v>145</v>
      </c>
      <c r="O2" s="374"/>
      <c r="P2" s="375"/>
      <c r="Q2" s="376" t="s">
        <v>146</v>
      </c>
      <c r="R2" s="375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</row>
    <row r="3" spans="1:138" s="10" customFormat="1" ht="75.75" customHeight="1" thickBot="1">
      <c r="A3" s="367"/>
      <c r="B3" s="187" t="s">
        <v>160</v>
      </c>
      <c r="C3" s="187" t="s">
        <v>177</v>
      </c>
      <c r="D3" s="157" t="s">
        <v>152</v>
      </c>
      <c r="E3" s="157" t="s">
        <v>158</v>
      </c>
      <c r="F3" s="157" t="s">
        <v>159</v>
      </c>
      <c r="G3" s="157" t="s">
        <v>152</v>
      </c>
      <c r="H3" s="157" t="s">
        <v>158</v>
      </c>
      <c r="I3" s="157" t="s">
        <v>159</v>
      </c>
      <c r="J3" s="158" t="s">
        <v>87</v>
      </c>
      <c r="K3" s="159" t="s">
        <v>117</v>
      </c>
      <c r="L3" s="239" t="s">
        <v>161</v>
      </c>
      <c r="M3" s="266" t="s">
        <v>168</v>
      </c>
      <c r="N3" s="248" t="s">
        <v>148</v>
      </c>
      <c r="O3" s="87" t="s">
        <v>143</v>
      </c>
      <c r="P3" s="88" t="s">
        <v>144</v>
      </c>
      <c r="Q3" s="86" t="s">
        <v>149</v>
      </c>
      <c r="R3" s="88" t="s">
        <v>147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</row>
    <row r="4" spans="1:138" s="23" customFormat="1" ht="22.5" customHeight="1">
      <c r="A4" s="152" t="s">
        <v>109</v>
      </c>
      <c r="B4" s="153"/>
      <c r="C4" s="153"/>
      <c r="D4" s="154"/>
      <c r="E4" s="154"/>
      <c r="F4" s="154"/>
      <c r="G4" s="155"/>
      <c r="H4" s="155"/>
      <c r="I4" s="153"/>
      <c r="J4" s="153"/>
      <c r="K4" s="153"/>
      <c r="L4" s="203"/>
      <c r="M4" s="267"/>
      <c r="N4" s="249"/>
      <c r="O4" s="94"/>
      <c r="P4" s="95"/>
      <c r="Q4" s="77"/>
      <c r="R4" s="90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</row>
    <row r="5" spans="1:138" s="16" customFormat="1" ht="12.75">
      <c r="A5" s="122" t="s">
        <v>118</v>
      </c>
      <c r="B5" s="123"/>
      <c r="C5" s="123"/>
      <c r="D5" s="124"/>
      <c r="E5" s="120"/>
      <c r="F5" s="120">
        <f aca="true" t="shared" si="0" ref="F5:F39">SUM(D5:E5)</f>
        <v>0</v>
      </c>
      <c r="G5" s="121"/>
      <c r="H5" s="121"/>
      <c r="I5" s="121">
        <f aca="true" t="shared" si="1" ref="I5:I11">SUM(G5:H5)</f>
        <v>0</v>
      </c>
      <c r="J5" s="119">
        <v>0</v>
      </c>
      <c r="K5" s="119">
        <v>0</v>
      </c>
      <c r="L5" s="240">
        <f aca="true" t="shared" si="2" ref="L5:L11">SUM(J5:K5)</f>
        <v>0</v>
      </c>
      <c r="M5" s="268"/>
      <c r="N5" s="250"/>
      <c r="O5" s="75"/>
      <c r="P5" s="83"/>
      <c r="Q5" s="78"/>
      <c r="R5" s="83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</row>
    <row r="6" spans="1:138" s="19" customFormat="1" ht="12.75">
      <c r="A6" s="125" t="s">
        <v>126</v>
      </c>
      <c r="B6" s="119">
        <v>8.5</v>
      </c>
      <c r="C6" s="119">
        <v>8.5</v>
      </c>
      <c r="D6" s="120">
        <v>8</v>
      </c>
      <c r="E6" s="120">
        <v>7</v>
      </c>
      <c r="F6" s="120">
        <f t="shared" si="0"/>
        <v>15</v>
      </c>
      <c r="G6" s="121"/>
      <c r="H6" s="121"/>
      <c r="I6" s="121">
        <f t="shared" si="1"/>
        <v>0</v>
      </c>
      <c r="J6" s="126">
        <v>8</v>
      </c>
      <c r="K6" s="126">
        <v>7</v>
      </c>
      <c r="L6" s="240">
        <f t="shared" si="2"/>
        <v>15</v>
      </c>
      <c r="M6" s="393">
        <v>8.5</v>
      </c>
      <c r="N6" s="250"/>
      <c r="O6" s="75"/>
      <c r="P6" s="84"/>
      <c r="Q6" s="79"/>
      <c r="R6" s="84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</row>
    <row r="7" spans="1:138" s="4" customFormat="1" ht="12.75">
      <c r="A7" s="125" t="s">
        <v>119</v>
      </c>
      <c r="B7" s="123"/>
      <c r="C7" s="119">
        <v>23.5</v>
      </c>
      <c r="D7" s="124">
        <v>10</v>
      </c>
      <c r="E7" s="120">
        <v>13.5</v>
      </c>
      <c r="F7" s="120">
        <f t="shared" si="0"/>
        <v>23.5</v>
      </c>
      <c r="G7" s="121"/>
      <c r="H7" s="121">
        <v>-0.5</v>
      </c>
      <c r="I7" s="121">
        <f t="shared" si="1"/>
        <v>-0.5</v>
      </c>
      <c r="J7" s="126">
        <v>10</v>
      </c>
      <c r="K7" s="126">
        <v>13</v>
      </c>
      <c r="L7" s="240">
        <f t="shared" si="2"/>
        <v>23</v>
      </c>
      <c r="M7" s="394">
        <f>C7-(C7*2.05/100)</f>
        <v>23.01825</v>
      </c>
      <c r="N7" s="250"/>
      <c r="O7" s="75"/>
      <c r="P7" s="83">
        <v>3</v>
      </c>
      <c r="Q7" s="78">
        <v>-4</v>
      </c>
      <c r="R7" s="83">
        <v>-3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</row>
    <row r="8" spans="1:138" s="18" customFormat="1" ht="12.75">
      <c r="A8" s="127" t="s">
        <v>91</v>
      </c>
      <c r="B8" s="119">
        <v>33.1</v>
      </c>
      <c r="C8" s="119">
        <v>33.1</v>
      </c>
      <c r="D8" s="120">
        <v>12</v>
      </c>
      <c r="E8" s="120">
        <v>21</v>
      </c>
      <c r="F8" s="120">
        <f t="shared" si="0"/>
        <v>33</v>
      </c>
      <c r="G8" s="121"/>
      <c r="H8" s="121"/>
      <c r="I8" s="121">
        <f t="shared" si="1"/>
        <v>0</v>
      </c>
      <c r="J8" s="126">
        <v>12</v>
      </c>
      <c r="K8" s="126">
        <v>21</v>
      </c>
      <c r="L8" s="240">
        <f t="shared" si="2"/>
        <v>33</v>
      </c>
      <c r="M8" s="393">
        <v>33.1</v>
      </c>
      <c r="N8" s="250"/>
      <c r="O8" s="75"/>
      <c r="P8" s="83">
        <v>4</v>
      </c>
      <c r="Q8" s="78"/>
      <c r="R8" s="83">
        <v>-4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</row>
    <row r="9" spans="1:138" s="21" customFormat="1" ht="12.75">
      <c r="A9" s="127" t="s">
        <v>89</v>
      </c>
      <c r="B9" s="119">
        <v>47.1</v>
      </c>
      <c r="C9" s="119">
        <v>47.1</v>
      </c>
      <c r="D9" s="120">
        <v>16</v>
      </c>
      <c r="E9" s="120">
        <v>26</v>
      </c>
      <c r="F9" s="120">
        <f t="shared" si="0"/>
        <v>42</v>
      </c>
      <c r="G9" s="121"/>
      <c r="H9" s="121"/>
      <c r="I9" s="121">
        <f t="shared" si="1"/>
        <v>0</v>
      </c>
      <c r="J9" s="126">
        <v>16</v>
      </c>
      <c r="K9" s="126">
        <v>26</v>
      </c>
      <c r="L9" s="240">
        <f t="shared" si="2"/>
        <v>42</v>
      </c>
      <c r="M9" s="393">
        <v>47.1</v>
      </c>
      <c r="N9" s="250"/>
      <c r="O9" s="75"/>
      <c r="P9" s="85"/>
      <c r="Q9" s="80"/>
      <c r="R9" s="85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</row>
    <row r="10" spans="1:138" s="21" customFormat="1" ht="12.75">
      <c r="A10" s="128" t="s">
        <v>120</v>
      </c>
      <c r="B10" s="119">
        <v>14.1</v>
      </c>
      <c r="C10" s="119">
        <v>14.1</v>
      </c>
      <c r="D10" s="120">
        <v>11</v>
      </c>
      <c r="E10" s="120">
        <v>7</v>
      </c>
      <c r="F10" s="120">
        <f t="shared" si="0"/>
        <v>18</v>
      </c>
      <c r="G10" s="129">
        <v>1</v>
      </c>
      <c r="H10" s="129">
        <v>3</v>
      </c>
      <c r="I10" s="121">
        <f t="shared" si="1"/>
        <v>4</v>
      </c>
      <c r="J10" s="126">
        <v>12</v>
      </c>
      <c r="K10" s="126">
        <v>10</v>
      </c>
      <c r="L10" s="240">
        <f t="shared" si="2"/>
        <v>22</v>
      </c>
      <c r="M10" s="393">
        <v>14.1</v>
      </c>
      <c r="N10" s="250"/>
      <c r="O10" s="75"/>
      <c r="P10" s="85"/>
      <c r="Q10" s="79"/>
      <c r="R10" s="85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</row>
    <row r="11" spans="1:138" s="18" customFormat="1" ht="12.75">
      <c r="A11" s="128" t="s">
        <v>90</v>
      </c>
      <c r="B11" s="119">
        <v>51.9</v>
      </c>
      <c r="C11" s="119">
        <v>51.9</v>
      </c>
      <c r="D11" s="120">
        <v>20</v>
      </c>
      <c r="E11" s="120">
        <v>34</v>
      </c>
      <c r="F11" s="120">
        <f t="shared" si="0"/>
        <v>54</v>
      </c>
      <c r="G11" s="121">
        <v>-20</v>
      </c>
      <c r="H11" s="121">
        <v>-34</v>
      </c>
      <c r="I11" s="121">
        <f t="shared" si="1"/>
        <v>-54</v>
      </c>
      <c r="J11" s="126">
        <v>0</v>
      </c>
      <c r="K11" s="126">
        <v>0</v>
      </c>
      <c r="L11" s="240">
        <f t="shared" si="2"/>
        <v>0</v>
      </c>
      <c r="M11" s="393">
        <v>51.9</v>
      </c>
      <c r="N11" s="250"/>
      <c r="O11" s="75"/>
      <c r="P11" s="83"/>
      <c r="Q11" s="78"/>
      <c r="R11" s="83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</row>
    <row r="12" spans="1:138" s="4" customFormat="1" ht="12.75">
      <c r="A12" s="130" t="s">
        <v>125</v>
      </c>
      <c r="B12" s="131">
        <f aca="true" t="shared" si="3" ref="B12:R12">SUM(B5:B11)</f>
        <v>154.7</v>
      </c>
      <c r="C12" s="131">
        <f t="shared" si="3"/>
        <v>178.2</v>
      </c>
      <c r="D12" s="131">
        <f t="shared" si="3"/>
        <v>77</v>
      </c>
      <c r="E12" s="131">
        <f t="shared" si="3"/>
        <v>108.5</v>
      </c>
      <c r="F12" s="131">
        <f t="shared" si="3"/>
        <v>185.5</v>
      </c>
      <c r="G12" s="131">
        <f t="shared" si="3"/>
        <v>-19</v>
      </c>
      <c r="H12" s="131">
        <f t="shared" si="3"/>
        <v>-31.5</v>
      </c>
      <c r="I12" s="132">
        <f t="shared" si="3"/>
        <v>-50.5</v>
      </c>
      <c r="J12" s="131">
        <f t="shared" si="3"/>
        <v>58</v>
      </c>
      <c r="K12" s="131">
        <f t="shared" si="3"/>
        <v>77</v>
      </c>
      <c r="L12" s="241">
        <f t="shared" si="3"/>
        <v>135</v>
      </c>
      <c r="M12" s="395">
        <f t="shared" si="3"/>
        <v>177.71825</v>
      </c>
      <c r="N12" s="251">
        <f t="shared" si="3"/>
        <v>0</v>
      </c>
      <c r="O12" s="171">
        <f t="shared" si="3"/>
        <v>0</v>
      </c>
      <c r="P12" s="170">
        <f t="shared" si="3"/>
        <v>7</v>
      </c>
      <c r="Q12" s="89">
        <f t="shared" si="3"/>
        <v>-4</v>
      </c>
      <c r="R12" s="171">
        <f t="shared" si="3"/>
        <v>-7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</row>
    <row r="13" spans="1:138" s="4" customFormat="1" ht="23.25" customHeight="1">
      <c r="A13" s="117" t="s">
        <v>110</v>
      </c>
      <c r="B13" s="119"/>
      <c r="C13" s="119"/>
      <c r="D13" s="120"/>
      <c r="E13" s="120"/>
      <c r="F13" s="120"/>
      <c r="G13" s="121"/>
      <c r="H13" s="121"/>
      <c r="I13" s="121"/>
      <c r="J13" s="119"/>
      <c r="K13" s="119"/>
      <c r="L13" s="240"/>
      <c r="M13" s="393"/>
      <c r="N13" s="250"/>
      <c r="O13" s="75"/>
      <c r="P13" s="83"/>
      <c r="Q13" s="78"/>
      <c r="R13" s="83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</row>
    <row r="14" spans="1:18" s="3" customFormat="1" ht="12.75">
      <c r="A14" s="122" t="s">
        <v>121</v>
      </c>
      <c r="B14" s="119"/>
      <c r="C14" s="119"/>
      <c r="D14" s="120"/>
      <c r="E14" s="120"/>
      <c r="F14" s="120">
        <f t="shared" si="0"/>
        <v>0</v>
      </c>
      <c r="G14" s="121"/>
      <c r="H14" s="121"/>
      <c r="I14" s="121">
        <f>SUM(G14:H14)</f>
        <v>0</v>
      </c>
      <c r="J14" s="119">
        <v>0</v>
      </c>
      <c r="K14" s="119">
        <v>0</v>
      </c>
      <c r="L14" s="240">
        <f>SUM(J14:K14)</f>
        <v>0</v>
      </c>
      <c r="M14" s="393"/>
      <c r="N14" s="250"/>
      <c r="O14" s="75"/>
      <c r="P14" s="84"/>
      <c r="Q14" s="79"/>
      <c r="R14" s="84"/>
    </row>
    <row r="15" spans="1:18" s="3" customFormat="1" ht="12.75">
      <c r="A15" s="122" t="s">
        <v>94</v>
      </c>
      <c r="B15" s="119">
        <v>5</v>
      </c>
      <c r="C15" s="119">
        <v>5</v>
      </c>
      <c r="D15" s="120">
        <v>5</v>
      </c>
      <c r="E15" s="120"/>
      <c r="F15" s="120">
        <f t="shared" si="0"/>
        <v>5</v>
      </c>
      <c r="G15" s="121"/>
      <c r="H15" s="121"/>
      <c r="I15" s="121">
        <f aca="true" t="shared" si="4" ref="I15:I44">SUM(G15:H15)</f>
        <v>0</v>
      </c>
      <c r="J15" s="119">
        <v>5</v>
      </c>
      <c r="K15" s="119"/>
      <c r="L15" s="240">
        <v>5</v>
      </c>
      <c r="M15" s="394">
        <f>C15-(C15*2.05/100)</f>
        <v>4.8975</v>
      </c>
      <c r="N15" s="250"/>
      <c r="O15" s="75"/>
      <c r="P15" s="84"/>
      <c r="Q15" s="79"/>
      <c r="R15" s="84"/>
    </row>
    <row r="16" spans="1:18" s="3" customFormat="1" ht="12.75">
      <c r="A16" s="122" t="s">
        <v>122</v>
      </c>
      <c r="B16" s="119">
        <v>4.7</v>
      </c>
      <c r="C16" s="119">
        <v>4.7</v>
      </c>
      <c r="D16" s="120">
        <v>2</v>
      </c>
      <c r="E16" s="120">
        <v>1</v>
      </c>
      <c r="F16" s="120">
        <f t="shared" si="0"/>
        <v>3</v>
      </c>
      <c r="G16" s="121"/>
      <c r="H16" s="133">
        <v>-1</v>
      </c>
      <c r="I16" s="121">
        <f t="shared" si="4"/>
        <v>-1</v>
      </c>
      <c r="J16" s="119">
        <v>2</v>
      </c>
      <c r="K16" s="119"/>
      <c r="L16" s="240">
        <f>SUM(J16:K16)</f>
        <v>2</v>
      </c>
      <c r="M16" s="394">
        <f>C16-(C16*2.05/100)</f>
        <v>4.60365</v>
      </c>
      <c r="N16" s="250"/>
      <c r="O16" s="75"/>
      <c r="P16" s="84"/>
      <c r="Q16" s="79"/>
      <c r="R16" s="84"/>
    </row>
    <row r="17" spans="1:18" s="3" customFormat="1" ht="12.75">
      <c r="A17" s="118"/>
      <c r="B17" s="119"/>
      <c r="C17" s="119"/>
      <c r="D17" s="120"/>
      <c r="E17" s="120"/>
      <c r="F17" s="120">
        <f t="shared" si="0"/>
        <v>0</v>
      </c>
      <c r="G17" s="121"/>
      <c r="H17" s="121"/>
      <c r="I17" s="121">
        <f t="shared" si="4"/>
        <v>0</v>
      </c>
      <c r="J17" s="119"/>
      <c r="K17" s="119"/>
      <c r="L17" s="240"/>
      <c r="M17" s="393"/>
      <c r="N17" s="250"/>
      <c r="O17" s="75"/>
      <c r="P17" s="84"/>
      <c r="Q17" s="79"/>
      <c r="R17" s="84"/>
    </row>
    <row r="18" spans="1:18" s="3" customFormat="1" ht="12.75">
      <c r="A18" s="125" t="s">
        <v>105</v>
      </c>
      <c r="B18" s="119">
        <v>9.2</v>
      </c>
      <c r="C18" s="119">
        <v>9.2</v>
      </c>
      <c r="D18" s="120">
        <v>8</v>
      </c>
      <c r="E18" s="120">
        <v>1</v>
      </c>
      <c r="F18" s="120">
        <f t="shared" si="0"/>
        <v>9</v>
      </c>
      <c r="G18" s="121"/>
      <c r="H18" s="121"/>
      <c r="I18" s="121">
        <f t="shared" si="4"/>
        <v>0</v>
      </c>
      <c r="J18" s="119">
        <v>8</v>
      </c>
      <c r="K18" s="119">
        <v>1</v>
      </c>
      <c r="L18" s="240">
        <f>SUM(J18:K18)</f>
        <v>9</v>
      </c>
      <c r="M18" s="394">
        <f>C18-(C18*2.05/100)</f>
        <v>9.0114</v>
      </c>
      <c r="N18" s="250"/>
      <c r="O18" s="75"/>
      <c r="P18" s="84">
        <v>1</v>
      </c>
      <c r="Q18" s="79"/>
      <c r="R18" s="84">
        <v>-1</v>
      </c>
    </row>
    <row r="19" spans="1:18" s="3" customFormat="1" ht="12.75">
      <c r="A19" s="125" t="s">
        <v>104</v>
      </c>
      <c r="B19" s="119">
        <v>11.4</v>
      </c>
      <c r="C19" s="119">
        <v>11.4</v>
      </c>
      <c r="D19" s="120">
        <v>3.5</v>
      </c>
      <c r="E19" s="120">
        <v>7.5</v>
      </c>
      <c r="F19" s="120">
        <f t="shared" si="0"/>
        <v>11</v>
      </c>
      <c r="G19" s="121"/>
      <c r="H19" s="121"/>
      <c r="I19" s="121">
        <f t="shared" si="4"/>
        <v>0</v>
      </c>
      <c r="J19" s="119">
        <v>3.5</v>
      </c>
      <c r="K19" s="119">
        <v>7.5</v>
      </c>
      <c r="L19" s="240">
        <f>SUM(J19:K19)</f>
        <v>11</v>
      </c>
      <c r="M19" s="394">
        <f>C19-(C19*2.05/100)</f>
        <v>11.1663</v>
      </c>
      <c r="N19" s="252">
        <v>-0.5</v>
      </c>
      <c r="O19" s="75"/>
      <c r="P19" s="84"/>
      <c r="Q19" s="46">
        <v>0.5</v>
      </c>
      <c r="R19" s="84"/>
    </row>
    <row r="20" spans="1:18" s="3" customFormat="1" ht="12.75">
      <c r="A20" s="118"/>
      <c r="B20" s="119"/>
      <c r="C20" s="119"/>
      <c r="D20" s="120"/>
      <c r="E20" s="120"/>
      <c r="F20" s="120">
        <f t="shared" si="0"/>
        <v>0</v>
      </c>
      <c r="G20" s="121"/>
      <c r="H20" s="121"/>
      <c r="I20" s="121">
        <f t="shared" si="4"/>
        <v>0</v>
      </c>
      <c r="J20" s="119"/>
      <c r="K20" s="119"/>
      <c r="L20" s="242"/>
      <c r="M20" s="393"/>
      <c r="N20" s="250"/>
      <c r="O20" s="75"/>
      <c r="P20" s="84"/>
      <c r="Q20" s="79"/>
      <c r="R20" s="84"/>
    </row>
    <row r="21" spans="1:18" s="3" customFormat="1" ht="12.75">
      <c r="A21" s="127" t="s">
        <v>107</v>
      </c>
      <c r="B21" s="119">
        <v>6.6</v>
      </c>
      <c r="C21" s="119">
        <v>6.6</v>
      </c>
      <c r="D21" s="120">
        <v>4</v>
      </c>
      <c r="E21" s="120">
        <v>6</v>
      </c>
      <c r="F21" s="120">
        <f t="shared" si="0"/>
        <v>10</v>
      </c>
      <c r="G21" s="129">
        <v>6</v>
      </c>
      <c r="H21" s="129">
        <v>4</v>
      </c>
      <c r="I21" s="121">
        <f t="shared" si="4"/>
        <v>10</v>
      </c>
      <c r="J21" s="119">
        <v>10</v>
      </c>
      <c r="K21" s="119">
        <v>10</v>
      </c>
      <c r="L21" s="242">
        <f>SUM(J21:K21)</f>
        <v>20</v>
      </c>
      <c r="M21" s="394">
        <f>C21-(C21*2.05/100)</f>
        <v>6.4647</v>
      </c>
      <c r="N21" s="250"/>
      <c r="O21" s="75">
        <v>-1</v>
      </c>
      <c r="P21" s="84">
        <v>1</v>
      </c>
      <c r="Q21" s="79"/>
      <c r="R21" s="84">
        <v>-1</v>
      </c>
    </row>
    <row r="22" spans="1:18" s="3" customFormat="1" ht="12.75">
      <c r="A22" s="118"/>
      <c r="B22" s="119"/>
      <c r="C22" s="119"/>
      <c r="D22" s="120"/>
      <c r="E22" s="120"/>
      <c r="F22" s="120">
        <f t="shared" si="0"/>
        <v>0</v>
      </c>
      <c r="G22" s="121"/>
      <c r="H22" s="121"/>
      <c r="I22" s="121">
        <f t="shared" si="4"/>
        <v>0</v>
      </c>
      <c r="J22" s="119"/>
      <c r="K22" s="119"/>
      <c r="L22" s="242"/>
      <c r="M22" s="393"/>
      <c r="N22" s="250"/>
      <c r="O22" s="75"/>
      <c r="P22" s="84"/>
      <c r="Q22" s="79"/>
      <c r="R22" s="84"/>
    </row>
    <row r="23" spans="1:18" s="3" customFormat="1" ht="12.75">
      <c r="A23" s="127" t="s">
        <v>103</v>
      </c>
      <c r="B23" s="119">
        <v>26.7</v>
      </c>
      <c r="C23" s="119">
        <v>26.7</v>
      </c>
      <c r="D23" s="120">
        <v>11</v>
      </c>
      <c r="E23" s="120">
        <v>14</v>
      </c>
      <c r="F23" s="120">
        <f t="shared" si="0"/>
        <v>25</v>
      </c>
      <c r="G23" s="121"/>
      <c r="H23" s="121"/>
      <c r="I23" s="121">
        <f t="shared" si="4"/>
        <v>0</v>
      </c>
      <c r="J23" s="119">
        <v>11</v>
      </c>
      <c r="K23" s="119">
        <v>14</v>
      </c>
      <c r="L23" s="240">
        <f>SUM(J23:K23)</f>
        <v>25</v>
      </c>
      <c r="M23" s="394">
        <f>C23-(C23*2.05/100)</f>
        <v>26.152649999999998</v>
      </c>
      <c r="N23" s="250">
        <v>1</v>
      </c>
      <c r="O23" s="75"/>
      <c r="P23" s="84">
        <v>1</v>
      </c>
      <c r="Q23" s="79">
        <v>-2</v>
      </c>
      <c r="R23" s="84">
        <v>-1</v>
      </c>
    </row>
    <row r="24" spans="1:18" s="3" customFormat="1" ht="12.75">
      <c r="A24" s="127" t="s">
        <v>95</v>
      </c>
      <c r="B24" s="119">
        <v>27.6</v>
      </c>
      <c r="C24" s="119">
        <v>27.6</v>
      </c>
      <c r="D24" s="120">
        <v>14</v>
      </c>
      <c r="E24" s="120">
        <v>9</v>
      </c>
      <c r="F24" s="120">
        <f t="shared" si="0"/>
        <v>23</v>
      </c>
      <c r="G24" s="121"/>
      <c r="H24" s="121"/>
      <c r="I24" s="121">
        <f t="shared" si="4"/>
        <v>0</v>
      </c>
      <c r="J24" s="119">
        <v>14</v>
      </c>
      <c r="K24" s="119">
        <v>9</v>
      </c>
      <c r="L24" s="240">
        <f>SUM(J24:K24)</f>
        <v>23</v>
      </c>
      <c r="M24" s="394">
        <f>C24-(C24*2.05/100)</f>
        <v>27.034200000000002</v>
      </c>
      <c r="N24" s="250"/>
      <c r="O24" s="75"/>
      <c r="P24" s="84">
        <v>1</v>
      </c>
      <c r="Q24" s="79">
        <v>-2</v>
      </c>
      <c r="R24" s="84">
        <v>-1</v>
      </c>
    </row>
    <row r="25" spans="1:18" s="3" customFormat="1" ht="12.75">
      <c r="A25" s="127" t="s">
        <v>96</v>
      </c>
      <c r="B25" s="119">
        <v>4.7</v>
      </c>
      <c r="C25" s="119">
        <v>4.7</v>
      </c>
      <c r="D25" s="120">
        <v>8</v>
      </c>
      <c r="E25" s="120">
        <v>8</v>
      </c>
      <c r="F25" s="120">
        <f t="shared" si="0"/>
        <v>16</v>
      </c>
      <c r="G25" s="121"/>
      <c r="H25" s="121"/>
      <c r="I25" s="121">
        <f t="shared" si="4"/>
        <v>0</v>
      </c>
      <c r="J25" s="119">
        <v>8</v>
      </c>
      <c r="K25" s="119">
        <v>8</v>
      </c>
      <c r="L25" s="240">
        <f>SUM(J25:K25)</f>
        <v>16</v>
      </c>
      <c r="M25" s="394">
        <f>C25-(C25*2.05/100)</f>
        <v>4.60365</v>
      </c>
      <c r="N25" s="250"/>
      <c r="O25" s="75"/>
      <c r="P25" s="84"/>
      <c r="Q25" s="79"/>
      <c r="R25" s="84"/>
    </row>
    <row r="26" spans="1:18" s="9" customFormat="1" ht="12.75">
      <c r="A26" s="118"/>
      <c r="B26" s="119"/>
      <c r="C26" s="119"/>
      <c r="D26" s="120"/>
      <c r="E26" s="120"/>
      <c r="F26" s="120">
        <f t="shared" si="0"/>
        <v>0</v>
      </c>
      <c r="G26" s="121"/>
      <c r="H26" s="121"/>
      <c r="I26" s="121">
        <f t="shared" si="4"/>
        <v>0</v>
      </c>
      <c r="J26" s="119"/>
      <c r="K26" s="119"/>
      <c r="L26" s="240"/>
      <c r="M26" s="393"/>
      <c r="N26" s="250"/>
      <c r="O26" s="75"/>
      <c r="P26" s="84"/>
      <c r="Q26" s="79"/>
      <c r="R26" s="84"/>
    </row>
    <row r="27" spans="1:18" s="3" customFormat="1" ht="12.75">
      <c r="A27" s="127" t="s">
        <v>97</v>
      </c>
      <c r="B27" s="119">
        <v>8.7</v>
      </c>
      <c r="C27" s="119">
        <v>8.7</v>
      </c>
      <c r="D27" s="120">
        <v>7.5</v>
      </c>
      <c r="E27" s="120">
        <v>1</v>
      </c>
      <c r="F27" s="120">
        <f t="shared" si="0"/>
        <v>8.5</v>
      </c>
      <c r="G27" s="121"/>
      <c r="H27" s="121"/>
      <c r="I27" s="121">
        <f t="shared" si="4"/>
        <v>0</v>
      </c>
      <c r="J27" s="119">
        <v>7.5</v>
      </c>
      <c r="K27" s="119">
        <v>1</v>
      </c>
      <c r="L27" s="240">
        <f>SUM(J27:K27)</f>
        <v>8.5</v>
      </c>
      <c r="M27" s="394">
        <f>C27-(C27*2.05/100)</f>
        <v>8.52165</v>
      </c>
      <c r="N27" s="252">
        <v>-0.5</v>
      </c>
      <c r="O27" s="75"/>
      <c r="P27" s="84"/>
      <c r="Q27" s="79"/>
      <c r="R27" s="84"/>
    </row>
    <row r="28" spans="1:18" s="3" customFormat="1" ht="12.75">
      <c r="A28" s="118"/>
      <c r="B28" s="119"/>
      <c r="C28" s="119"/>
      <c r="D28" s="120"/>
      <c r="E28" s="120"/>
      <c r="F28" s="120">
        <f t="shared" si="0"/>
        <v>0</v>
      </c>
      <c r="G28" s="121"/>
      <c r="H28" s="121"/>
      <c r="I28" s="121">
        <f t="shared" si="4"/>
        <v>0</v>
      </c>
      <c r="J28" s="119"/>
      <c r="K28" s="119"/>
      <c r="L28" s="240"/>
      <c r="M28" s="393"/>
      <c r="N28" s="250"/>
      <c r="O28" s="75"/>
      <c r="P28" s="84"/>
      <c r="Q28" s="79"/>
      <c r="R28" s="84"/>
    </row>
    <row r="29" spans="1:18" s="3" customFormat="1" ht="12.75">
      <c r="A29" s="127" t="s">
        <v>98</v>
      </c>
      <c r="B29" s="119">
        <v>1.4</v>
      </c>
      <c r="C29" s="119">
        <v>1.4</v>
      </c>
      <c r="D29" s="120">
        <v>2</v>
      </c>
      <c r="E29" s="120"/>
      <c r="F29" s="120">
        <f t="shared" si="0"/>
        <v>2</v>
      </c>
      <c r="G29" s="121"/>
      <c r="H29" s="121"/>
      <c r="I29" s="121">
        <f t="shared" si="4"/>
        <v>0</v>
      </c>
      <c r="J29" s="119">
        <v>2</v>
      </c>
      <c r="K29" s="119">
        <v>0</v>
      </c>
      <c r="L29" s="240">
        <f>SUM(J29:K29)</f>
        <v>2</v>
      </c>
      <c r="M29" s="394">
        <f>C29-(C29*2.05/100)</f>
        <v>1.3713</v>
      </c>
      <c r="N29" s="250"/>
      <c r="O29" s="75"/>
      <c r="P29" s="84"/>
      <c r="Q29" s="79"/>
      <c r="R29" s="84"/>
    </row>
    <row r="30" spans="1:18" s="3" customFormat="1" ht="12.75">
      <c r="A30" s="118"/>
      <c r="B30" s="119"/>
      <c r="C30" s="119"/>
      <c r="D30" s="120"/>
      <c r="E30" s="120"/>
      <c r="F30" s="120">
        <f t="shared" si="0"/>
        <v>0</v>
      </c>
      <c r="G30" s="121"/>
      <c r="H30" s="121"/>
      <c r="I30" s="121">
        <f t="shared" si="4"/>
        <v>0</v>
      </c>
      <c r="J30" s="119"/>
      <c r="K30" s="119"/>
      <c r="L30" s="242"/>
      <c r="M30" s="393"/>
      <c r="N30" s="250"/>
      <c r="O30" s="75"/>
      <c r="P30" s="84"/>
      <c r="Q30" s="79"/>
      <c r="R30" s="84"/>
    </row>
    <row r="31" spans="1:18" s="3" customFormat="1" ht="12.75">
      <c r="A31" s="127" t="s">
        <v>93</v>
      </c>
      <c r="B31" s="119">
        <v>12.3</v>
      </c>
      <c r="C31" s="119">
        <v>12.3</v>
      </c>
      <c r="D31" s="120">
        <v>4.5</v>
      </c>
      <c r="E31" s="120">
        <v>6</v>
      </c>
      <c r="F31" s="120">
        <f t="shared" si="0"/>
        <v>10.5</v>
      </c>
      <c r="G31" s="121"/>
      <c r="H31" s="121"/>
      <c r="I31" s="121">
        <f t="shared" si="4"/>
        <v>0</v>
      </c>
      <c r="J31" s="119">
        <v>4.5</v>
      </c>
      <c r="K31" s="119">
        <v>6</v>
      </c>
      <c r="L31" s="243">
        <f>SUM(J31:K31)</f>
        <v>10.5</v>
      </c>
      <c r="M31" s="394">
        <f>C31-(C31*2.05/100)</f>
        <v>12.04785</v>
      </c>
      <c r="N31" s="252">
        <v>0.5</v>
      </c>
      <c r="O31" s="75"/>
      <c r="P31" s="84"/>
      <c r="Q31" s="79"/>
      <c r="R31" s="84"/>
    </row>
    <row r="32" spans="1:18" s="3" customFormat="1" ht="12.75">
      <c r="A32" s="127" t="s">
        <v>99</v>
      </c>
      <c r="B32" s="119">
        <v>16.3</v>
      </c>
      <c r="C32" s="119">
        <v>16.3</v>
      </c>
      <c r="D32" s="120">
        <v>9</v>
      </c>
      <c r="E32" s="120">
        <v>7</v>
      </c>
      <c r="F32" s="120">
        <f t="shared" si="0"/>
        <v>16</v>
      </c>
      <c r="G32" s="121"/>
      <c r="H32" s="121"/>
      <c r="I32" s="121">
        <f t="shared" si="4"/>
        <v>0</v>
      </c>
      <c r="J32" s="119">
        <v>9</v>
      </c>
      <c r="K32" s="119">
        <v>7</v>
      </c>
      <c r="L32" s="243">
        <f>SUM(J32:K32)</f>
        <v>16</v>
      </c>
      <c r="M32" s="394">
        <f>C32-(C32*2.05/100)</f>
        <v>15.965850000000001</v>
      </c>
      <c r="N32" s="250"/>
      <c r="O32" s="75"/>
      <c r="P32" s="84"/>
      <c r="Q32" s="79"/>
      <c r="R32" s="84"/>
    </row>
    <row r="33" spans="1:18" s="3" customFormat="1" ht="12.75">
      <c r="A33" s="127" t="s">
        <v>100</v>
      </c>
      <c r="B33" s="123">
        <v>0</v>
      </c>
      <c r="C33" s="123">
        <v>0</v>
      </c>
      <c r="D33" s="124">
        <v>2.5</v>
      </c>
      <c r="E33" s="120">
        <v>1.5</v>
      </c>
      <c r="F33" s="120">
        <f t="shared" si="0"/>
        <v>4</v>
      </c>
      <c r="G33" s="121"/>
      <c r="H33" s="121"/>
      <c r="I33" s="121">
        <f t="shared" si="4"/>
        <v>0</v>
      </c>
      <c r="J33" s="119">
        <v>2.5</v>
      </c>
      <c r="K33" s="119">
        <v>1.5</v>
      </c>
      <c r="L33" s="243">
        <f>SUM(J33:K33)</f>
        <v>4</v>
      </c>
      <c r="M33" s="394">
        <f>C33-(C33*2.05/100)</f>
        <v>0</v>
      </c>
      <c r="N33" s="252">
        <v>-0.5</v>
      </c>
      <c r="O33" s="75"/>
      <c r="P33" s="84"/>
      <c r="Q33" s="46">
        <v>-0.5</v>
      </c>
      <c r="R33" s="84"/>
    </row>
    <row r="34" spans="1:18" s="3" customFormat="1" ht="12.75">
      <c r="A34" s="127" t="s">
        <v>101</v>
      </c>
      <c r="B34" s="119">
        <v>15.3</v>
      </c>
      <c r="C34" s="119">
        <v>15.3</v>
      </c>
      <c r="D34" s="120">
        <v>9</v>
      </c>
      <c r="E34" s="120">
        <v>6</v>
      </c>
      <c r="F34" s="120">
        <f t="shared" si="0"/>
        <v>15</v>
      </c>
      <c r="G34" s="121"/>
      <c r="H34" s="121"/>
      <c r="I34" s="121">
        <f t="shared" si="4"/>
        <v>0</v>
      </c>
      <c r="J34" s="119">
        <v>9</v>
      </c>
      <c r="K34" s="119">
        <v>6</v>
      </c>
      <c r="L34" s="243">
        <f>SUM(J34:K34)</f>
        <v>15</v>
      </c>
      <c r="M34" s="394">
        <f>C34-(C34*2.05/100)</f>
        <v>14.986350000000002</v>
      </c>
      <c r="N34" s="250"/>
      <c r="O34" s="75"/>
      <c r="P34" s="84"/>
      <c r="Q34" s="79">
        <v>-1</v>
      </c>
      <c r="R34" s="84"/>
    </row>
    <row r="35" spans="1:18" s="3" customFormat="1" ht="12.75">
      <c r="A35" s="127" t="s">
        <v>123</v>
      </c>
      <c r="B35" s="119"/>
      <c r="C35" s="119"/>
      <c r="D35" s="120"/>
      <c r="E35" s="120"/>
      <c r="F35" s="120">
        <f t="shared" si="0"/>
        <v>0</v>
      </c>
      <c r="G35" s="121"/>
      <c r="H35" s="121"/>
      <c r="I35" s="121">
        <f t="shared" si="4"/>
        <v>0</v>
      </c>
      <c r="J35" s="119"/>
      <c r="K35" s="119"/>
      <c r="L35" s="242"/>
      <c r="M35" s="393"/>
      <c r="N35" s="250"/>
      <c r="O35" s="75"/>
      <c r="P35" s="84"/>
      <c r="Q35" s="79"/>
      <c r="R35" s="84"/>
    </row>
    <row r="36" spans="1:18" s="3" customFormat="1" ht="12.75">
      <c r="A36" s="118"/>
      <c r="B36" s="119"/>
      <c r="C36" s="119"/>
      <c r="D36" s="120"/>
      <c r="E36" s="120"/>
      <c r="F36" s="120">
        <f t="shared" si="0"/>
        <v>0</v>
      </c>
      <c r="G36" s="121"/>
      <c r="H36" s="121"/>
      <c r="I36" s="121">
        <f t="shared" si="4"/>
        <v>0</v>
      </c>
      <c r="J36" s="119"/>
      <c r="K36" s="119"/>
      <c r="L36" s="242"/>
      <c r="M36" s="393"/>
      <c r="N36" s="250"/>
      <c r="O36" s="75"/>
      <c r="P36" s="84"/>
      <c r="Q36" s="79"/>
      <c r="R36" s="84"/>
    </row>
    <row r="37" spans="1:18" s="3" customFormat="1" ht="12.75">
      <c r="A37" s="128" t="s">
        <v>102</v>
      </c>
      <c r="B37" s="119">
        <v>0.9</v>
      </c>
      <c r="C37" s="119">
        <v>0.9</v>
      </c>
      <c r="D37" s="120">
        <v>1</v>
      </c>
      <c r="E37" s="120"/>
      <c r="F37" s="120">
        <f t="shared" si="0"/>
        <v>1</v>
      </c>
      <c r="G37" s="121"/>
      <c r="H37" s="121"/>
      <c r="I37" s="121">
        <f t="shared" si="4"/>
        <v>0</v>
      </c>
      <c r="J37" s="119">
        <v>1</v>
      </c>
      <c r="K37" s="119"/>
      <c r="L37" s="240">
        <f>SUM(J37:K37)</f>
        <v>1</v>
      </c>
      <c r="M37" s="394">
        <f aca="true" t="shared" si="5" ref="M37:M43">C37-(C37*2.05/100)</f>
        <v>0.8815500000000001</v>
      </c>
      <c r="N37" s="250"/>
      <c r="O37" s="75"/>
      <c r="P37" s="84"/>
      <c r="Q37" s="79"/>
      <c r="R37" s="84"/>
    </row>
    <row r="38" spans="1:18" s="3" customFormat="1" ht="12.75">
      <c r="A38" s="128" t="s">
        <v>106</v>
      </c>
      <c r="B38" s="119">
        <v>1.9</v>
      </c>
      <c r="C38" s="119">
        <v>1.9</v>
      </c>
      <c r="D38" s="120">
        <v>2</v>
      </c>
      <c r="E38" s="120"/>
      <c r="F38" s="120">
        <f t="shared" si="0"/>
        <v>2</v>
      </c>
      <c r="G38" s="121"/>
      <c r="H38" s="121"/>
      <c r="I38" s="121">
        <f t="shared" si="4"/>
        <v>0</v>
      </c>
      <c r="J38" s="119">
        <v>2</v>
      </c>
      <c r="K38" s="119"/>
      <c r="L38" s="240">
        <f>SUM(J38:K38)</f>
        <v>2</v>
      </c>
      <c r="M38" s="394">
        <f t="shared" si="5"/>
        <v>1.8610499999999999</v>
      </c>
      <c r="N38" s="250"/>
      <c r="O38" s="75"/>
      <c r="P38" s="84"/>
      <c r="Q38" s="79"/>
      <c r="R38" s="84"/>
    </row>
    <row r="39" spans="1:18" s="3" customFormat="1" ht="12.75">
      <c r="A39" s="128" t="s">
        <v>92</v>
      </c>
      <c r="B39" s="119">
        <v>11</v>
      </c>
      <c r="C39" s="119">
        <v>11</v>
      </c>
      <c r="D39" s="134">
        <v>11</v>
      </c>
      <c r="E39" s="120">
        <v>1</v>
      </c>
      <c r="F39" s="120">
        <f t="shared" si="0"/>
        <v>12</v>
      </c>
      <c r="G39" s="121">
        <v>-3</v>
      </c>
      <c r="H39" s="121"/>
      <c r="I39" s="121">
        <f t="shared" si="4"/>
        <v>-3</v>
      </c>
      <c r="J39" s="119">
        <v>8</v>
      </c>
      <c r="K39" s="119">
        <v>1</v>
      </c>
      <c r="L39" s="240">
        <f>SUM(J39:K39)</f>
        <v>9</v>
      </c>
      <c r="M39" s="394">
        <f t="shared" si="5"/>
        <v>10.7745</v>
      </c>
      <c r="N39" s="253">
        <v>-1</v>
      </c>
      <c r="O39" s="160"/>
      <c r="P39" s="161"/>
      <c r="Q39" s="162"/>
      <c r="R39" s="161"/>
    </row>
    <row r="40" spans="1:18" s="3" customFormat="1" ht="12.75">
      <c r="A40" s="128" t="s">
        <v>124</v>
      </c>
      <c r="B40" s="119"/>
      <c r="C40" s="119">
        <v>3</v>
      </c>
      <c r="D40" s="120">
        <v>1</v>
      </c>
      <c r="E40" s="120">
        <v>1</v>
      </c>
      <c r="F40" s="120">
        <f>SUM(D40:E40)</f>
        <v>2</v>
      </c>
      <c r="G40" s="121"/>
      <c r="H40" s="121"/>
      <c r="I40" s="121">
        <f t="shared" si="4"/>
        <v>0</v>
      </c>
      <c r="J40" s="119">
        <v>1</v>
      </c>
      <c r="K40" s="119">
        <v>1</v>
      </c>
      <c r="L40" s="240">
        <f>SUM(J40:K40)</f>
        <v>2</v>
      </c>
      <c r="M40" s="394">
        <f t="shared" si="5"/>
        <v>2.9385</v>
      </c>
      <c r="N40" s="254"/>
      <c r="O40" s="163"/>
      <c r="P40" s="164">
        <v>1</v>
      </c>
      <c r="Q40" s="165"/>
      <c r="R40" s="164">
        <v>-1</v>
      </c>
    </row>
    <row r="41" spans="1:18" s="3" customFormat="1" ht="12.75">
      <c r="A41" s="135" t="s">
        <v>155</v>
      </c>
      <c r="B41" s="119">
        <v>6.7</v>
      </c>
      <c r="C41" s="119">
        <v>6.7</v>
      </c>
      <c r="D41" s="120">
        <v>2</v>
      </c>
      <c r="E41" s="120">
        <v>4</v>
      </c>
      <c r="F41" s="120">
        <f>SUM(D41:E41)</f>
        <v>6</v>
      </c>
      <c r="G41" s="133">
        <v>-2</v>
      </c>
      <c r="H41" s="133">
        <v>-4</v>
      </c>
      <c r="I41" s="121">
        <f t="shared" si="4"/>
        <v>-6</v>
      </c>
      <c r="J41" s="119"/>
      <c r="K41" s="119"/>
      <c r="L41" s="240"/>
      <c r="M41" s="394">
        <f t="shared" si="5"/>
        <v>6.5626500000000005</v>
      </c>
      <c r="N41" s="254"/>
      <c r="O41" s="163"/>
      <c r="P41" s="164"/>
      <c r="Q41" s="165"/>
      <c r="R41" s="164"/>
    </row>
    <row r="42" spans="1:18" s="3" customFormat="1" ht="14.25" customHeight="1">
      <c r="A42" s="136" t="s">
        <v>113</v>
      </c>
      <c r="B42" s="137"/>
      <c r="C42" s="137"/>
      <c r="D42" s="138"/>
      <c r="E42" s="139"/>
      <c r="F42" s="139"/>
      <c r="G42" s="140">
        <v>2</v>
      </c>
      <c r="H42" s="140">
        <v>-4</v>
      </c>
      <c r="I42" s="121">
        <f>SUM(G42:H42)</f>
        <v>-2</v>
      </c>
      <c r="J42" s="141">
        <v>2</v>
      </c>
      <c r="K42" s="178">
        <v>-4</v>
      </c>
      <c r="L42" s="244">
        <f>SUM(J42:K42)</f>
        <v>-2</v>
      </c>
      <c r="M42" s="396"/>
      <c r="N42" s="255">
        <v>-2</v>
      </c>
      <c r="O42" s="167"/>
      <c r="P42" s="168"/>
      <c r="Q42" s="166">
        <v>4</v>
      </c>
      <c r="R42" s="169"/>
    </row>
    <row r="43" spans="1:18" s="3" customFormat="1" ht="12.75">
      <c r="A43" s="135" t="s">
        <v>156</v>
      </c>
      <c r="B43" s="119"/>
      <c r="C43" s="119">
        <v>3</v>
      </c>
      <c r="D43" s="120"/>
      <c r="E43" s="120">
        <v>3</v>
      </c>
      <c r="F43" s="120">
        <f>SUM(D43:E43)</f>
        <v>3</v>
      </c>
      <c r="G43" s="121"/>
      <c r="H43" s="133">
        <v>-3</v>
      </c>
      <c r="I43" s="121">
        <f t="shared" si="4"/>
        <v>-3</v>
      </c>
      <c r="J43" s="119"/>
      <c r="K43" s="119"/>
      <c r="L43" s="240"/>
      <c r="M43" s="394">
        <f t="shared" si="5"/>
        <v>2.9385</v>
      </c>
      <c r="N43" s="254"/>
      <c r="O43" s="163"/>
      <c r="P43" s="164"/>
      <c r="Q43" s="165"/>
      <c r="R43" s="164"/>
    </row>
    <row r="44" spans="1:18" s="3" customFormat="1" ht="15" customHeight="1">
      <c r="A44" s="142" t="s">
        <v>111</v>
      </c>
      <c r="B44" s="143"/>
      <c r="C44" s="143"/>
      <c r="D44" s="144"/>
      <c r="E44" s="145"/>
      <c r="F44" s="145"/>
      <c r="G44" s="146"/>
      <c r="H44" s="146">
        <v>6</v>
      </c>
      <c r="I44" s="147">
        <f t="shared" si="4"/>
        <v>6</v>
      </c>
      <c r="J44" s="148"/>
      <c r="K44" s="146">
        <v>6</v>
      </c>
      <c r="L44" s="245">
        <f>SUM(J44:K44)</f>
        <v>6</v>
      </c>
      <c r="M44" s="397"/>
      <c r="N44" s="256"/>
      <c r="O44" s="179"/>
      <c r="P44" s="180"/>
      <c r="Q44" s="91">
        <v>-6</v>
      </c>
      <c r="R44" s="181"/>
    </row>
    <row r="45" spans="1:18" s="3" customFormat="1" ht="14.25" customHeight="1">
      <c r="A45" s="149" t="s">
        <v>157</v>
      </c>
      <c r="B45" s="150">
        <f aca="true" t="shared" si="6" ref="B45:R45">SUM(B12:B44)</f>
        <v>325.0999999999999</v>
      </c>
      <c r="C45" s="150">
        <f t="shared" si="6"/>
        <v>354.5999999999999</v>
      </c>
      <c r="D45" s="150">
        <f t="shared" si="6"/>
        <v>184</v>
      </c>
      <c r="E45" s="150">
        <f t="shared" si="6"/>
        <v>185.5</v>
      </c>
      <c r="F45" s="150">
        <f t="shared" si="6"/>
        <v>369.5</v>
      </c>
      <c r="G45" s="150">
        <f t="shared" si="6"/>
        <v>-16</v>
      </c>
      <c r="H45" s="150">
        <f t="shared" si="6"/>
        <v>-33.5</v>
      </c>
      <c r="I45" s="151">
        <f t="shared" si="6"/>
        <v>-49.5</v>
      </c>
      <c r="J45" s="172">
        <f t="shared" si="6"/>
        <v>168</v>
      </c>
      <c r="K45" s="172">
        <f t="shared" si="6"/>
        <v>152</v>
      </c>
      <c r="L45" s="172">
        <f t="shared" si="6"/>
        <v>320</v>
      </c>
      <c r="M45" s="398">
        <f t="shared" si="6"/>
        <v>350.50205</v>
      </c>
      <c r="N45" s="257">
        <f t="shared" si="6"/>
        <v>-3</v>
      </c>
      <c r="O45" s="185">
        <f t="shared" si="6"/>
        <v>-1</v>
      </c>
      <c r="P45" s="190">
        <f t="shared" si="6"/>
        <v>12</v>
      </c>
      <c r="Q45" s="191">
        <f t="shared" si="6"/>
        <v>-11</v>
      </c>
      <c r="R45" s="192">
        <f t="shared" si="6"/>
        <v>-12</v>
      </c>
    </row>
    <row r="46" spans="1:138" s="16" customFormat="1" ht="12.75">
      <c r="A46" s="118" t="s">
        <v>86</v>
      </c>
      <c r="B46" s="119">
        <v>0.8</v>
      </c>
      <c r="C46" s="119">
        <v>0.8</v>
      </c>
      <c r="D46" s="120">
        <v>1</v>
      </c>
      <c r="E46" s="120"/>
      <c r="F46" s="120">
        <f>SUM(D46:E46)</f>
        <v>1</v>
      </c>
      <c r="G46" s="121"/>
      <c r="H46" s="121"/>
      <c r="I46" s="121">
        <f>SUM(G46:H46)</f>
        <v>0</v>
      </c>
      <c r="J46" s="119">
        <v>1</v>
      </c>
      <c r="K46" s="119">
        <v>0</v>
      </c>
      <c r="L46" s="240">
        <f>SUM(J46:K46)</f>
        <v>1</v>
      </c>
      <c r="M46" s="394">
        <f>L46-(L46*2.05/100)</f>
        <v>0.9795</v>
      </c>
      <c r="N46" s="258"/>
      <c r="O46" s="182"/>
      <c r="P46" s="183"/>
      <c r="Q46" s="184"/>
      <c r="R46" s="183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</row>
    <row r="47" spans="1:138" s="4" customFormat="1" ht="12.75">
      <c r="A47" s="173" t="s">
        <v>108</v>
      </c>
      <c r="B47" s="174">
        <v>14.1</v>
      </c>
      <c r="C47" s="174">
        <v>14.1</v>
      </c>
      <c r="D47" s="175">
        <v>6</v>
      </c>
      <c r="E47" s="175">
        <v>3</v>
      </c>
      <c r="F47" s="175">
        <f>SUM(D47:E47)</f>
        <v>9</v>
      </c>
      <c r="G47" s="147"/>
      <c r="H47" s="147"/>
      <c r="I47" s="147">
        <f>SUM(G47:H47)</f>
        <v>0</v>
      </c>
      <c r="J47" s="174">
        <v>6</v>
      </c>
      <c r="K47" s="174">
        <v>3</v>
      </c>
      <c r="L47" s="246">
        <f>SUM(J47:K47)</f>
        <v>9</v>
      </c>
      <c r="M47" s="394">
        <f>L47-(L47*2.05/100)</f>
        <v>8.8155</v>
      </c>
      <c r="N47" s="250"/>
      <c r="O47" s="75"/>
      <c r="P47" s="83"/>
      <c r="Q47" s="78"/>
      <c r="R47" s="83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</row>
    <row r="48" spans="1:18" s="9" customFormat="1" ht="14.25" customHeight="1" thickBot="1">
      <c r="A48" s="186" t="s">
        <v>162</v>
      </c>
      <c r="B48" s="177">
        <f>SUM(B45:B47)</f>
        <v>339.99999999999994</v>
      </c>
      <c r="C48" s="177">
        <f>SUM(C45:C47)</f>
        <v>369.49999999999994</v>
      </c>
      <c r="D48" s="177">
        <f aca="true" t="shared" si="7" ref="D48:L48">SUM(D45:D47)</f>
        <v>191</v>
      </c>
      <c r="E48" s="177">
        <f t="shared" si="7"/>
        <v>188.5</v>
      </c>
      <c r="F48" s="177">
        <f t="shared" si="7"/>
        <v>379.5</v>
      </c>
      <c r="G48" s="177">
        <f t="shared" si="7"/>
        <v>-16</v>
      </c>
      <c r="H48" s="177">
        <f t="shared" si="7"/>
        <v>-33.5</v>
      </c>
      <c r="I48" s="177">
        <f t="shared" si="7"/>
        <v>-49.5</v>
      </c>
      <c r="J48" s="177">
        <f t="shared" si="7"/>
        <v>175</v>
      </c>
      <c r="K48" s="177">
        <f t="shared" si="7"/>
        <v>155</v>
      </c>
      <c r="L48" s="247">
        <f t="shared" si="7"/>
        <v>330</v>
      </c>
      <c r="M48" s="399">
        <f aca="true" t="shared" si="8" ref="M48:R48">SUM(M45:M47)</f>
        <v>360.29704999999996</v>
      </c>
      <c r="N48" s="259">
        <f t="shared" si="8"/>
        <v>-3</v>
      </c>
      <c r="O48" s="97">
        <f t="shared" si="8"/>
        <v>-1</v>
      </c>
      <c r="P48" s="97">
        <f t="shared" si="8"/>
        <v>12</v>
      </c>
      <c r="Q48" s="82">
        <f t="shared" si="8"/>
        <v>-11</v>
      </c>
      <c r="R48" s="96">
        <f t="shared" si="8"/>
        <v>-12</v>
      </c>
    </row>
    <row r="49" spans="6:18" ht="13.5" thickBot="1">
      <c r="F49" s="45" t="s">
        <v>179</v>
      </c>
      <c r="N49" s="369">
        <f>SUM(N45:P45)</f>
        <v>8</v>
      </c>
      <c r="O49" s="370"/>
      <c r="P49" s="371"/>
      <c r="Q49" s="369">
        <f>SUM(Q45:R45)</f>
        <v>-23</v>
      </c>
      <c r="R49" s="371"/>
    </row>
    <row r="55" spans="14:203" ht="12.75"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6"/>
      <c r="FL55" s="106"/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6"/>
      <c r="GA55" s="106"/>
      <c r="GB55" s="106"/>
      <c r="GC55" s="106"/>
      <c r="GD55" s="106"/>
      <c r="GE55" s="106"/>
      <c r="GF55" s="106"/>
      <c r="GG55" s="106"/>
      <c r="GH55" s="106"/>
      <c r="GI55" s="106"/>
      <c r="GJ55" s="106"/>
      <c r="GK55" s="106"/>
      <c r="GL55" s="106"/>
      <c r="GM55" s="106"/>
      <c r="GN55" s="106"/>
      <c r="GO55" s="106"/>
      <c r="GP55" s="106"/>
      <c r="GQ55" s="106"/>
      <c r="GR55" s="106"/>
      <c r="GS55" s="106"/>
      <c r="GT55" s="106"/>
      <c r="GU55" s="76"/>
    </row>
  </sheetData>
  <mergeCells count="9">
    <mergeCell ref="A1:A3"/>
    <mergeCell ref="B1:L1"/>
    <mergeCell ref="N49:P49"/>
    <mergeCell ref="Q49:R49"/>
    <mergeCell ref="D2:F2"/>
    <mergeCell ref="G2:I2"/>
    <mergeCell ref="N2:P2"/>
    <mergeCell ref="Q2:R2"/>
    <mergeCell ref="J2:L2"/>
  </mergeCells>
  <printOptions/>
  <pageMargins left="0.3937007874015748" right="0.1968503937007874" top="0.3937007874015748" bottom="0.3937007874015748" header="0.5118110236220472" footer="0.5118110236220472"/>
  <pageSetup fitToHeight="2" horizontalDpi="600" verticalDpi="600" orientation="landscape" paperSize="8" scale="110" r:id="rId4"/>
  <headerFooter alignWithMargins="0">
    <oddFooter>&amp;L&amp;D    &amp;F</oddFooter>
  </headerFooter>
  <ignoredErrors>
    <ignoredError sqref="F6 F8:F11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workbookViewId="0" topLeftCell="A1">
      <selection activeCell="G54" sqref="G54"/>
    </sheetView>
  </sheetViews>
  <sheetFormatPr defaultColWidth="11.421875" defaultRowHeight="12.75"/>
  <cols>
    <col min="2" max="2" width="30.28125" style="0" customWidth="1"/>
    <col min="3" max="4" width="8.140625" style="45" customWidth="1"/>
    <col min="5" max="12" width="8.140625" style="0" customWidth="1"/>
    <col min="13" max="13" width="10.7109375" style="0" customWidth="1"/>
    <col min="14" max="19" width="8.28125" style="0" customWidth="1"/>
  </cols>
  <sheetData>
    <row r="1" spans="5:19" ht="13.5" thickBot="1">
      <c r="E1" s="372" t="s">
        <v>151</v>
      </c>
      <c r="F1" s="373"/>
      <c r="G1" s="373"/>
      <c r="H1" s="372" t="s">
        <v>154</v>
      </c>
      <c r="I1" s="373"/>
      <c r="J1" s="373"/>
      <c r="K1" s="377" t="s">
        <v>163</v>
      </c>
      <c r="L1" s="377"/>
      <c r="M1" s="377"/>
      <c r="O1" s="376" t="s">
        <v>145</v>
      </c>
      <c r="P1" s="374"/>
      <c r="Q1" s="375"/>
      <c r="R1" s="376" t="s">
        <v>146</v>
      </c>
      <c r="S1" s="375"/>
    </row>
    <row r="2" spans="1:19" s="10" customFormat="1" ht="60" customHeight="1" thickBot="1">
      <c r="A2" s="22" t="s">
        <v>1</v>
      </c>
      <c r="B2" s="1" t="s">
        <v>2</v>
      </c>
      <c r="C2" s="24" t="s">
        <v>127</v>
      </c>
      <c r="D2" s="187" t="s">
        <v>177</v>
      </c>
      <c r="E2" s="157" t="s">
        <v>152</v>
      </c>
      <c r="F2" s="157" t="s">
        <v>158</v>
      </c>
      <c r="G2" s="157" t="s">
        <v>159</v>
      </c>
      <c r="H2" s="229" t="s">
        <v>152</v>
      </c>
      <c r="I2" s="157" t="s">
        <v>158</v>
      </c>
      <c r="J2" s="230" t="s">
        <v>159</v>
      </c>
      <c r="K2" s="1" t="s">
        <v>87</v>
      </c>
      <c r="L2" s="1" t="s">
        <v>88</v>
      </c>
      <c r="M2" s="2" t="s">
        <v>129</v>
      </c>
      <c r="N2" s="25" t="s">
        <v>128</v>
      </c>
      <c r="O2" s="86" t="s">
        <v>148</v>
      </c>
      <c r="P2" s="87" t="s">
        <v>143</v>
      </c>
      <c r="Q2" s="88" t="s">
        <v>144</v>
      </c>
      <c r="R2" s="86" t="s">
        <v>150</v>
      </c>
      <c r="S2" s="88" t="s">
        <v>147</v>
      </c>
    </row>
    <row r="3" spans="1:19" s="23" customFormat="1" ht="13.5" customHeight="1">
      <c r="A3" s="26" t="s">
        <v>85</v>
      </c>
      <c r="B3" s="27" t="s">
        <v>0</v>
      </c>
      <c r="C3" s="44" t="s">
        <v>112</v>
      </c>
      <c r="D3" s="44" t="s">
        <v>112</v>
      </c>
      <c r="E3" s="197"/>
      <c r="F3" s="198"/>
      <c r="G3" s="222">
        <f>SUM(E3:F3)</f>
        <v>0</v>
      </c>
      <c r="H3" s="231"/>
      <c r="I3" s="199"/>
      <c r="J3" s="200">
        <f>SUM(H3:I3)</f>
        <v>0</v>
      </c>
      <c r="K3" s="29">
        <v>0</v>
      </c>
      <c r="L3" s="30">
        <v>0</v>
      </c>
      <c r="M3" s="260">
        <f>SUM(K3:L3)</f>
        <v>0</v>
      </c>
      <c r="N3" s="28">
        <f>D3-(D3*2.05/100)</f>
        <v>0</v>
      </c>
      <c r="O3" s="107">
        <v>1</v>
      </c>
      <c r="P3" s="108"/>
      <c r="Q3" s="109"/>
      <c r="R3" s="110"/>
      <c r="S3" s="111"/>
    </row>
    <row r="4" spans="1:19" s="5" customFormat="1" ht="12.75">
      <c r="A4" s="31" t="s">
        <v>22</v>
      </c>
      <c r="B4" s="32" t="s">
        <v>23</v>
      </c>
      <c r="C4" s="38">
        <v>4.02</v>
      </c>
      <c r="D4" s="38">
        <v>4.02</v>
      </c>
      <c r="E4" s="201">
        <v>3</v>
      </c>
      <c r="F4" s="202">
        <v>1.5</v>
      </c>
      <c r="G4" s="223">
        <f aca="true" t="shared" si="0" ref="G4:G50">SUM(E4:F4)</f>
        <v>4.5</v>
      </c>
      <c r="H4" s="232"/>
      <c r="I4" s="204">
        <v>-0.5</v>
      </c>
      <c r="J4" s="205">
        <f aca="true" t="shared" si="1" ref="J4:J50">SUM(H4:I4)</f>
        <v>-0.5</v>
      </c>
      <c r="K4" s="33">
        <v>3</v>
      </c>
      <c r="L4" s="34">
        <v>1</v>
      </c>
      <c r="M4" s="261">
        <f aca="true" t="shared" si="2" ref="M4:M51">SUM(K4:L4)</f>
        <v>4</v>
      </c>
      <c r="N4" s="28">
        <f aca="true" t="shared" si="3" ref="N4:N50">D4-(D4*2.05/100)</f>
        <v>3.9375899999999997</v>
      </c>
      <c r="O4" s="82"/>
      <c r="P4" s="75"/>
      <c r="Q4" s="83"/>
      <c r="R4" s="78"/>
      <c r="S4" s="83"/>
    </row>
    <row r="5" spans="1:19" s="5" customFormat="1" ht="12.75">
      <c r="A5" s="31" t="s">
        <v>24</v>
      </c>
      <c r="B5" s="35" t="s">
        <v>25</v>
      </c>
      <c r="C5" s="34">
        <v>5.17</v>
      </c>
      <c r="D5" s="34">
        <v>5.17</v>
      </c>
      <c r="E5" s="201">
        <v>4</v>
      </c>
      <c r="F5" s="202">
        <v>1.5</v>
      </c>
      <c r="G5" s="223">
        <f t="shared" si="0"/>
        <v>5.5</v>
      </c>
      <c r="H5" s="232"/>
      <c r="I5" s="204">
        <v>-0.5</v>
      </c>
      <c r="J5" s="205">
        <f t="shared" si="1"/>
        <v>-0.5</v>
      </c>
      <c r="K5" s="33">
        <v>4</v>
      </c>
      <c r="L5" s="34">
        <v>1</v>
      </c>
      <c r="M5" s="261">
        <f t="shared" si="2"/>
        <v>5</v>
      </c>
      <c r="N5" s="28">
        <f t="shared" si="3"/>
        <v>5.0640149999999995</v>
      </c>
      <c r="O5" s="82"/>
      <c r="P5" s="75"/>
      <c r="Q5" s="83"/>
      <c r="R5" s="78"/>
      <c r="S5" s="83"/>
    </row>
    <row r="6" spans="1:19" s="5" customFormat="1" ht="12.75">
      <c r="A6" s="31" t="s">
        <v>26</v>
      </c>
      <c r="B6" s="35" t="s">
        <v>27</v>
      </c>
      <c r="C6" s="34">
        <v>15.31</v>
      </c>
      <c r="D6" s="34">
        <v>15.31</v>
      </c>
      <c r="E6" s="201">
        <v>9</v>
      </c>
      <c r="F6" s="202">
        <v>6</v>
      </c>
      <c r="G6" s="223">
        <f t="shared" si="0"/>
        <v>15</v>
      </c>
      <c r="H6" s="232"/>
      <c r="I6" s="204"/>
      <c r="J6" s="205">
        <f t="shared" si="1"/>
        <v>0</v>
      </c>
      <c r="K6" s="33">
        <v>9</v>
      </c>
      <c r="L6" s="34">
        <v>6</v>
      </c>
      <c r="M6" s="261">
        <f t="shared" si="2"/>
        <v>15</v>
      </c>
      <c r="N6" s="28">
        <f t="shared" si="3"/>
        <v>14.996145</v>
      </c>
      <c r="O6" s="82"/>
      <c r="P6" s="75"/>
      <c r="Q6" s="84"/>
      <c r="R6" s="79"/>
      <c r="S6" s="84"/>
    </row>
    <row r="7" spans="1:19" s="5" customFormat="1" ht="12.75">
      <c r="A7" s="31" t="s">
        <v>28</v>
      </c>
      <c r="B7" s="35" t="s">
        <v>29</v>
      </c>
      <c r="C7" s="34">
        <v>5.54</v>
      </c>
      <c r="D7" s="34">
        <v>5.54</v>
      </c>
      <c r="E7" s="201">
        <v>3</v>
      </c>
      <c r="F7" s="202">
        <v>3</v>
      </c>
      <c r="G7" s="223">
        <f t="shared" si="0"/>
        <v>6</v>
      </c>
      <c r="H7" s="232"/>
      <c r="I7" s="204"/>
      <c r="J7" s="205">
        <f t="shared" si="1"/>
        <v>0</v>
      </c>
      <c r="K7" s="33">
        <v>3</v>
      </c>
      <c r="L7" s="34">
        <v>3</v>
      </c>
      <c r="M7" s="261">
        <f t="shared" si="2"/>
        <v>6</v>
      </c>
      <c r="N7" s="28">
        <f t="shared" si="3"/>
        <v>5.42643</v>
      </c>
      <c r="O7" s="82"/>
      <c r="P7" s="75"/>
      <c r="Q7" s="83"/>
      <c r="R7" s="78"/>
      <c r="S7" s="83"/>
    </row>
    <row r="8" spans="1:19" s="3" customFormat="1" ht="12.75">
      <c r="A8" s="31" t="s">
        <v>30</v>
      </c>
      <c r="B8" s="35" t="s">
        <v>31</v>
      </c>
      <c r="C8" s="34">
        <v>7.23</v>
      </c>
      <c r="D8" s="34">
        <v>7.23</v>
      </c>
      <c r="E8" s="201">
        <v>5</v>
      </c>
      <c r="F8" s="202">
        <v>2.5</v>
      </c>
      <c r="G8" s="223">
        <f t="shared" si="0"/>
        <v>7.5</v>
      </c>
      <c r="H8" s="232"/>
      <c r="I8" s="204">
        <v>-0.5</v>
      </c>
      <c r="J8" s="205">
        <f t="shared" si="1"/>
        <v>-0.5</v>
      </c>
      <c r="K8" s="33">
        <v>5</v>
      </c>
      <c r="L8" s="34">
        <v>2</v>
      </c>
      <c r="M8" s="261">
        <f t="shared" si="2"/>
        <v>7</v>
      </c>
      <c r="N8" s="28">
        <f t="shared" si="3"/>
        <v>7.081785</v>
      </c>
      <c r="O8" s="82"/>
      <c r="P8" s="75"/>
      <c r="Q8" s="83"/>
      <c r="R8" s="78"/>
      <c r="S8" s="83"/>
    </row>
    <row r="9" spans="1:19" s="3" customFormat="1" ht="12.75">
      <c r="A9" s="36" t="s">
        <v>72</v>
      </c>
      <c r="B9" s="32" t="s">
        <v>73</v>
      </c>
      <c r="C9" s="38">
        <v>4.16</v>
      </c>
      <c r="D9" s="38">
        <v>4.16</v>
      </c>
      <c r="E9" s="201">
        <v>4.5</v>
      </c>
      <c r="F9" s="202"/>
      <c r="G9" s="223">
        <f t="shared" si="0"/>
        <v>4.5</v>
      </c>
      <c r="H9" s="232">
        <v>-0.5</v>
      </c>
      <c r="I9" s="204"/>
      <c r="J9" s="205">
        <f t="shared" si="1"/>
        <v>-0.5</v>
      </c>
      <c r="K9" s="37">
        <v>4</v>
      </c>
      <c r="L9" s="38">
        <v>0</v>
      </c>
      <c r="M9" s="261">
        <f t="shared" si="2"/>
        <v>4</v>
      </c>
      <c r="N9" s="28">
        <f t="shared" si="3"/>
        <v>4.07472</v>
      </c>
      <c r="O9" s="82"/>
      <c r="P9" s="75"/>
      <c r="Q9" s="83"/>
      <c r="R9" s="78"/>
      <c r="S9" s="83"/>
    </row>
    <row r="10" spans="1:19" s="3" customFormat="1" ht="12.75">
      <c r="A10" s="71" t="s">
        <v>74</v>
      </c>
      <c r="B10" s="68" t="s">
        <v>8</v>
      </c>
      <c r="C10" s="69">
        <v>18.67</v>
      </c>
      <c r="D10" s="69">
        <v>18.67</v>
      </c>
      <c r="E10" s="176">
        <v>12</v>
      </c>
      <c r="F10" s="206">
        <v>6.5</v>
      </c>
      <c r="G10" s="224">
        <f t="shared" si="0"/>
        <v>18.5</v>
      </c>
      <c r="H10" s="233">
        <v>-4</v>
      </c>
      <c r="I10" s="207">
        <v>-1.5</v>
      </c>
      <c r="J10" s="205">
        <f t="shared" si="1"/>
        <v>-5.5</v>
      </c>
      <c r="K10" s="37">
        <v>8</v>
      </c>
      <c r="L10" s="38">
        <v>5</v>
      </c>
      <c r="M10" s="261">
        <f t="shared" si="2"/>
        <v>13</v>
      </c>
      <c r="N10" s="70">
        <f>D10-5-((D10-5)*2.05/100)</f>
        <v>13.389765000000002</v>
      </c>
      <c r="O10" s="82"/>
      <c r="P10" s="75"/>
      <c r="Q10" s="275">
        <v>1</v>
      </c>
      <c r="R10" s="276"/>
      <c r="S10" s="275">
        <v>-1</v>
      </c>
    </row>
    <row r="11" spans="1:19" s="3" customFormat="1" ht="12.75">
      <c r="A11" s="31" t="s">
        <v>32</v>
      </c>
      <c r="B11" s="35" t="s">
        <v>33</v>
      </c>
      <c r="C11" s="34">
        <v>3.21</v>
      </c>
      <c r="D11" s="34">
        <v>3.21</v>
      </c>
      <c r="E11" s="201">
        <v>2</v>
      </c>
      <c r="F11" s="202">
        <v>1</v>
      </c>
      <c r="G11" s="223">
        <f t="shared" si="0"/>
        <v>3</v>
      </c>
      <c r="H11" s="232"/>
      <c r="I11" s="204"/>
      <c r="J11" s="205">
        <f t="shared" si="1"/>
        <v>0</v>
      </c>
      <c r="K11" s="33">
        <v>2</v>
      </c>
      <c r="L11" s="34">
        <v>1</v>
      </c>
      <c r="M11" s="261">
        <f t="shared" si="2"/>
        <v>3</v>
      </c>
      <c r="N11" s="28">
        <f t="shared" si="3"/>
        <v>3.144195</v>
      </c>
      <c r="O11" s="82"/>
      <c r="P11" s="75"/>
      <c r="Q11" s="83"/>
      <c r="R11" s="78"/>
      <c r="S11" s="83"/>
    </row>
    <row r="12" spans="1:19" s="3" customFormat="1" ht="12.75">
      <c r="A12" s="31" t="s">
        <v>34</v>
      </c>
      <c r="B12" s="32" t="s">
        <v>35</v>
      </c>
      <c r="C12" s="38">
        <v>3.84</v>
      </c>
      <c r="D12" s="38">
        <v>3.84</v>
      </c>
      <c r="E12" s="201">
        <v>2</v>
      </c>
      <c r="F12" s="202">
        <v>2.5</v>
      </c>
      <c r="G12" s="223">
        <f t="shared" si="0"/>
        <v>4.5</v>
      </c>
      <c r="H12" s="232"/>
      <c r="I12" s="204">
        <v>-0.5</v>
      </c>
      <c r="J12" s="205">
        <f t="shared" si="1"/>
        <v>-0.5</v>
      </c>
      <c r="K12" s="33">
        <v>2</v>
      </c>
      <c r="L12" s="34">
        <v>2</v>
      </c>
      <c r="M12" s="261">
        <f t="shared" si="2"/>
        <v>4</v>
      </c>
      <c r="N12" s="28">
        <f t="shared" si="3"/>
        <v>3.7612799999999997</v>
      </c>
      <c r="O12" s="82"/>
      <c r="P12" s="75"/>
      <c r="Q12" s="83"/>
      <c r="R12" s="78"/>
      <c r="S12" s="83"/>
    </row>
    <row r="13" spans="1:19" s="9" customFormat="1" ht="12.75">
      <c r="A13" s="36" t="s">
        <v>75</v>
      </c>
      <c r="B13" s="32" t="s">
        <v>5</v>
      </c>
      <c r="C13" s="38">
        <v>4.23</v>
      </c>
      <c r="D13" s="38">
        <v>4.23</v>
      </c>
      <c r="E13" s="201">
        <v>1.5</v>
      </c>
      <c r="F13" s="202">
        <v>3</v>
      </c>
      <c r="G13" s="223">
        <f t="shared" si="0"/>
        <v>4.5</v>
      </c>
      <c r="H13" s="232">
        <v>-0.5</v>
      </c>
      <c r="I13" s="204"/>
      <c r="J13" s="205">
        <f t="shared" si="1"/>
        <v>-0.5</v>
      </c>
      <c r="K13" s="37">
        <v>1</v>
      </c>
      <c r="L13" s="38">
        <v>3</v>
      </c>
      <c r="M13" s="261">
        <f t="shared" si="2"/>
        <v>4</v>
      </c>
      <c r="N13" s="28">
        <f t="shared" si="3"/>
        <v>4.1432850000000006</v>
      </c>
      <c r="O13" s="82"/>
      <c r="P13" s="75"/>
      <c r="Q13" s="83">
        <v>1</v>
      </c>
      <c r="R13" s="78"/>
      <c r="S13" s="83">
        <v>-1</v>
      </c>
    </row>
    <row r="14" spans="1:19" s="9" customFormat="1" ht="12.75">
      <c r="A14" s="31" t="s">
        <v>36</v>
      </c>
      <c r="B14" s="35" t="s">
        <v>37</v>
      </c>
      <c r="C14" s="34">
        <v>7.94</v>
      </c>
      <c r="D14" s="34">
        <v>7.94</v>
      </c>
      <c r="E14" s="201">
        <v>5.5</v>
      </c>
      <c r="F14" s="202">
        <v>3.5</v>
      </c>
      <c r="G14" s="223">
        <f t="shared" si="0"/>
        <v>9</v>
      </c>
      <c r="H14" s="232">
        <v>0.5</v>
      </c>
      <c r="I14" s="204">
        <v>-0.5</v>
      </c>
      <c r="J14" s="205">
        <f t="shared" si="1"/>
        <v>0</v>
      </c>
      <c r="K14" s="33">
        <v>6</v>
      </c>
      <c r="L14" s="34">
        <v>3</v>
      </c>
      <c r="M14" s="261">
        <f t="shared" si="2"/>
        <v>9</v>
      </c>
      <c r="N14" s="28">
        <f t="shared" si="3"/>
        <v>7.77723</v>
      </c>
      <c r="O14" s="82"/>
      <c r="P14" s="75"/>
      <c r="Q14" s="83"/>
      <c r="R14" s="78"/>
      <c r="S14" s="83"/>
    </row>
    <row r="15" spans="1:19" s="9" customFormat="1" ht="12.75">
      <c r="A15" s="36" t="s">
        <v>17</v>
      </c>
      <c r="B15" s="32" t="s">
        <v>18</v>
      </c>
      <c r="C15" s="38">
        <v>14.07</v>
      </c>
      <c r="D15" s="38">
        <v>14.07</v>
      </c>
      <c r="E15" s="208">
        <v>0</v>
      </c>
      <c r="F15" s="209">
        <v>0</v>
      </c>
      <c r="G15" s="225">
        <f t="shared" si="0"/>
        <v>0</v>
      </c>
      <c r="H15" s="234">
        <v>20</v>
      </c>
      <c r="I15" s="210">
        <v>34</v>
      </c>
      <c r="J15" s="205">
        <f t="shared" si="1"/>
        <v>54</v>
      </c>
      <c r="K15" s="37">
        <v>20</v>
      </c>
      <c r="L15" s="38">
        <v>34</v>
      </c>
      <c r="M15" s="261">
        <f t="shared" si="2"/>
        <v>54</v>
      </c>
      <c r="N15" s="28">
        <f t="shared" si="3"/>
        <v>13.781565</v>
      </c>
      <c r="O15" s="82"/>
      <c r="P15" s="75"/>
      <c r="Q15" s="116">
        <v>4</v>
      </c>
      <c r="R15" s="79"/>
      <c r="S15" s="116">
        <v>-4</v>
      </c>
    </row>
    <row r="16" spans="1:19" s="9" customFormat="1" ht="12.75">
      <c r="A16" s="31" t="s">
        <v>76</v>
      </c>
      <c r="B16" s="35" t="s">
        <v>77</v>
      </c>
      <c r="C16" s="34">
        <v>27.36</v>
      </c>
      <c r="D16" s="34">
        <v>27.36</v>
      </c>
      <c r="E16" s="201">
        <v>19</v>
      </c>
      <c r="F16" s="202">
        <v>12.5</v>
      </c>
      <c r="G16" s="223">
        <f t="shared" si="0"/>
        <v>31.5</v>
      </c>
      <c r="H16" s="232"/>
      <c r="I16" s="204">
        <v>-0.5</v>
      </c>
      <c r="J16" s="205">
        <f t="shared" si="1"/>
        <v>-0.5</v>
      </c>
      <c r="K16" s="33">
        <v>19</v>
      </c>
      <c r="L16" s="34">
        <v>12</v>
      </c>
      <c r="M16" s="261">
        <f t="shared" si="2"/>
        <v>31</v>
      </c>
      <c r="N16" s="28">
        <f t="shared" si="3"/>
        <v>26.79912</v>
      </c>
      <c r="O16" s="82"/>
      <c r="P16" s="75"/>
      <c r="Q16" s="84"/>
      <c r="R16" s="79">
        <v>-1</v>
      </c>
      <c r="S16" s="84"/>
    </row>
    <row r="17" spans="1:19" s="9" customFormat="1" ht="12.75">
      <c r="A17" s="36" t="s">
        <v>19</v>
      </c>
      <c r="B17" s="32" t="s">
        <v>20</v>
      </c>
      <c r="C17" s="38">
        <v>42.81</v>
      </c>
      <c r="D17" s="38">
        <v>42.81</v>
      </c>
      <c r="E17" s="201">
        <v>19</v>
      </c>
      <c r="F17" s="202">
        <v>24</v>
      </c>
      <c r="G17" s="223">
        <f t="shared" si="0"/>
        <v>43</v>
      </c>
      <c r="H17" s="232"/>
      <c r="I17" s="204"/>
      <c r="J17" s="205">
        <f t="shared" si="1"/>
        <v>0</v>
      </c>
      <c r="K17" s="37">
        <v>19</v>
      </c>
      <c r="L17" s="38">
        <v>24</v>
      </c>
      <c r="M17" s="261">
        <f t="shared" si="2"/>
        <v>43</v>
      </c>
      <c r="N17" s="28">
        <f t="shared" si="3"/>
        <v>41.932395</v>
      </c>
      <c r="O17" s="82"/>
      <c r="P17" s="75"/>
      <c r="Q17" s="84">
        <v>4</v>
      </c>
      <c r="R17" s="79">
        <v>-1</v>
      </c>
      <c r="S17" s="84">
        <v>-4</v>
      </c>
    </row>
    <row r="18" spans="1:19" s="9" customFormat="1" ht="12.75">
      <c r="A18" s="31" t="s">
        <v>21</v>
      </c>
      <c r="B18" s="35" t="s">
        <v>116</v>
      </c>
      <c r="C18" s="34">
        <v>5.09</v>
      </c>
      <c r="D18" s="34">
        <v>5.09</v>
      </c>
      <c r="E18" s="201">
        <v>1.5</v>
      </c>
      <c r="F18" s="202">
        <v>4</v>
      </c>
      <c r="G18" s="223">
        <f t="shared" si="0"/>
        <v>5.5</v>
      </c>
      <c r="H18" s="232">
        <v>-0.5</v>
      </c>
      <c r="I18" s="204"/>
      <c r="J18" s="205">
        <f t="shared" si="1"/>
        <v>-0.5</v>
      </c>
      <c r="K18" s="33">
        <v>1</v>
      </c>
      <c r="L18" s="34">
        <v>4</v>
      </c>
      <c r="M18" s="261">
        <f t="shared" si="2"/>
        <v>5</v>
      </c>
      <c r="N18" s="28">
        <f t="shared" si="3"/>
        <v>4.9856549999999995</v>
      </c>
      <c r="O18" s="82"/>
      <c r="P18" s="75"/>
      <c r="Q18" s="84">
        <v>1</v>
      </c>
      <c r="R18" s="79"/>
      <c r="S18" s="84">
        <v>-1</v>
      </c>
    </row>
    <row r="19" spans="1:19" s="9" customFormat="1" ht="12.75">
      <c r="A19" s="31" t="s">
        <v>38</v>
      </c>
      <c r="B19" s="35" t="s">
        <v>39</v>
      </c>
      <c r="C19" s="34">
        <v>3.43</v>
      </c>
      <c r="D19" s="34">
        <v>3.43</v>
      </c>
      <c r="E19" s="201">
        <v>2</v>
      </c>
      <c r="F19" s="202">
        <v>2</v>
      </c>
      <c r="G19" s="223">
        <f t="shared" si="0"/>
        <v>4</v>
      </c>
      <c r="H19" s="232"/>
      <c r="I19" s="204"/>
      <c r="J19" s="205">
        <f t="shared" si="1"/>
        <v>0</v>
      </c>
      <c r="K19" s="33">
        <v>2</v>
      </c>
      <c r="L19" s="34">
        <v>2</v>
      </c>
      <c r="M19" s="261">
        <f t="shared" si="2"/>
        <v>4</v>
      </c>
      <c r="N19" s="28">
        <f t="shared" si="3"/>
        <v>3.3596850000000003</v>
      </c>
      <c r="O19" s="82"/>
      <c r="P19" s="75"/>
      <c r="Q19" s="84"/>
      <c r="R19" s="79"/>
      <c r="S19" s="84"/>
    </row>
    <row r="20" spans="1:19" s="6" customFormat="1" ht="12.75">
      <c r="A20" s="31" t="s">
        <v>78</v>
      </c>
      <c r="B20" s="32" t="s">
        <v>79</v>
      </c>
      <c r="C20" s="38">
        <v>9.49</v>
      </c>
      <c r="D20" s="38">
        <v>9.49</v>
      </c>
      <c r="E20" s="201">
        <v>4</v>
      </c>
      <c r="F20" s="202">
        <v>4.5</v>
      </c>
      <c r="G20" s="223">
        <f t="shared" si="0"/>
        <v>8.5</v>
      </c>
      <c r="H20" s="232"/>
      <c r="I20" s="204">
        <v>0.5</v>
      </c>
      <c r="J20" s="205">
        <f t="shared" si="1"/>
        <v>0.5</v>
      </c>
      <c r="K20" s="33">
        <v>4</v>
      </c>
      <c r="L20" s="34">
        <v>5</v>
      </c>
      <c r="M20" s="261">
        <f t="shared" si="2"/>
        <v>9</v>
      </c>
      <c r="N20" s="28">
        <f t="shared" si="3"/>
        <v>9.295455</v>
      </c>
      <c r="O20" s="82"/>
      <c r="P20" s="75"/>
      <c r="Q20" s="84"/>
      <c r="R20" s="81"/>
      <c r="S20" s="84"/>
    </row>
    <row r="21" spans="1:19" s="6" customFormat="1" ht="12.75">
      <c r="A21" s="31" t="s">
        <v>40</v>
      </c>
      <c r="B21" s="35" t="s">
        <v>41</v>
      </c>
      <c r="C21" s="34">
        <v>4.97</v>
      </c>
      <c r="D21" s="34">
        <v>4.97</v>
      </c>
      <c r="E21" s="201">
        <v>4</v>
      </c>
      <c r="F21" s="202">
        <v>1.5</v>
      </c>
      <c r="G21" s="223">
        <f t="shared" si="0"/>
        <v>5.5</v>
      </c>
      <c r="H21" s="232"/>
      <c r="I21" s="204">
        <v>-0.5</v>
      </c>
      <c r="J21" s="205">
        <f t="shared" si="1"/>
        <v>-0.5</v>
      </c>
      <c r="K21" s="33">
        <v>4</v>
      </c>
      <c r="L21" s="34">
        <v>1</v>
      </c>
      <c r="M21" s="261">
        <f t="shared" si="2"/>
        <v>5</v>
      </c>
      <c r="N21" s="28">
        <f t="shared" si="3"/>
        <v>4.8681149999999995</v>
      </c>
      <c r="O21" s="82"/>
      <c r="P21" s="75"/>
      <c r="Q21" s="84"/>
      <c r="R21" s="79"/>
      <c r="S21" s="84"/>
    </row>
    <row r="22" spans="1:19" s="4" customFormat="1" ht="12.75">
      <c r="A22" s="31" t="s">
        <v>42</v>
      </c>
      <c r="B22" s="35" t="s">
        <v>43</v>
      </c>
      <c r="C22" s="34">
        <v>6.31</v>
      </c>
      <c r="D22" s="34">
        <v>6.31</v>
      </c>
      <c r="E22" s="201">
        <v>4.5</v>
      </c>
      <c r="F22" s="202">
        <v>3</v>
      </c>
      <c r="G22" s="223">
        <f t="shared" si="0"/>
        <v>7.5</v>
      </c>
      <c r="H22" s="232">
        <v>-0.5</v>
      </c>
      <c r="I22" s="204"/>
      <c r="J22" s="205">
        <f t="shared" si="1"/>
        <v>-0.5</v>
      </c>
      <c r="K22" s="33">
        <v>4</v>
      </c>
      <c r="L22" s="34">
        <v>3</v>
      </c>
      <c r="M22" s="261">
        <f t="shared" si="2"/>
        <v>7</v>
      </c>
      <c r="N22" s="28">
        <f t="shared" si="3"/>
        <v>6.180644999999999</v>
      </c>
      <c r="O22" s="82"/>
      <c r="P22" s="75"/>
      <c r="Q22" s="84">
        <v>1</v>
      </c>
      <c r="R22" s="79"/>
      <c r="S22" s="84">
        <v>-1</v>
      </c>
    </row>
    <row r="23" spans="1:19" s="5" customFormat="1" ht="12.75">
      <c r="A23" s="31" t="s">
        <v>44</v>
      </c>
      <c r="B23" s="35" t="s">
        <v>45</v>
      </c>
      <c r="C23" s="34">
        <v>8.98</v>
      </c>
      <c r="D23" s="34">
        <v>8.98</v>
      </c>
      <c r="E23" s="201">
        <v>5</v>
      </c>
      <c r="F23" s="202">
        <v>4</v>
      </c>
      <c r="G23" s="223">
        <f t="shared" si="0"/>
        <v>9</v>
      </c>
      <c r="H23" s="232"/>
      <c r="I23" s="204"/>
      <c r="J23" s="205">
        <f t="shared" si="1"/>
        <v>0</v>
      </c>
      <c r="K23" s="33">
        <v>5</v>
      </c>
      <c r="L23" s="34">
        <v>4</v>
      </c>
      <c r="M23" s="261">
        <f t="shared" si="2"/>
        <v>9</v>
      </c>
      <c r="N23" s="28">
        <f t="shared" si="3"/>
        <v>8.795910000000001</v>
      </c>
      <c r="O23" s="82"/>
      <c r="P23" s="75"/>
      <c r="Q23" s="84"/>
      <c r="R23" s="79"/>
      <c r="S23" s="84"/>
    </row>
    <row r="24" spans="1:19" s="5" customFormat="1" ht="12.75">
      <c r="A24" s="31" t="s">
        <v>46</v>
      </c>
      <c r="B24" s="35" t="s">
        <v>47</v>
      </c>
      <c r="C24" s="34">
        <v>2.14</v>
      </c>
      <c r="D24" s="34">
        <v>2.14</v>
      </c>
      <c r="E24" s="201">
        <v>1</v>
      </c>
      <c r="F24" s="202">
        <v>1.5</v>
      </c>
      <c r="G24" s="223">
        <f t="shared" si="0"/>
        <v>2.5</v>
      </c>
      <c r="H24" s="232"/>
      <c r="I24" s="204">
        <v>-0.5</v>
      </c>
      <c r="J24" s="205">
        <f t="shared" si="1"/>
        <v>-0.5</v>
      </c>
      <c r="K24" s="33">
        <v>1</v>
      </c>
      <c r="L24" s="34">
        <v>1</v>
      </c>
      <c r="M24" s="261">
        <f t="shared" si="2"/>
        <v>2</v>
      </c>
      <c r="N24" s="28">
        <f t="shared" si="3"/>
        <v>2.09613</v>
      </c>
      <c r="O24" s="82"/>
      <c r="P24" s="75"/>
      <c r="Q24" s="84"/>
      <c r="R24" s="79"/>
      <c r="S24" s="84"/>
    </row>
    <row r="25" spans="1:19" s="5" customFormat="1" ht="12.75">
      <c r="A25" s="36" t="s">
        <v>48</v>
      </c>
      <c r="B25" s="32" t="s">
        <v>49</v>
      </c>
      <c r="C25" s="38">
        <v>1.47</v>
      </c>
      <c r="D25" s="38">
        <v>1.47</v>
      </c>
      <c r="E25" s="201">
        <v>0.5</v>
      </c>
      <c r="F25" s="202">
        <v>1</v>
      </c>
      <c r="G25" s="223">
        <f t="shared" si="0"/>
        <v>1.5</v>
      </c>
      <c r="H25" s="232">
        <v>0.5</v>
      </c>
      <c r="I25" s="204"/>
      <c r="J25" s="205">
        <f t="shared" si="1"/>
        <v>0.5</v>
      </c>
      <c r="K25" s="37">
        <v>1</v>
      </c>
      <c r="L25" s="38">
        <v>1</v>
      </c>
      <c r="M25" s="261">
        <f t="shared" si="2"/>
        <v>2</v>
      </c>
      <c r="N25" s="28">
        <f t="shared" si="3"/>
        <v>1.439865</v>
      </c>
      <c r="O25" s="82"/>
      <c r="P25" s="75"/>
      <c r="Q25" s="84"/>
      <c r="R25" s="79"/>
      <c r="S25" s="84"/>
    </row>
    <row r="26" spans="1:19" s="5" customFormat="1" ht="12.75">
      <c r="A26" s="36" t="s">
        <v>50</v>
      </c>
      <c r="B26" s="32" t="s">
        <v>51</v>
      </c>
      <c r="C26" s="38">
        <v>5.44</v>
      </c>
      <c r="D26" s="38">
        <v>5.44</v>
      </c>
      <c r="E26" s="201">
        <v>4</v>
      </c>
      <c r="F26" s="202">
        <v>2.5</v>
      </c>
      <c r="G26" s="223">
        <f t="shared" si="0"/>
        <v>6.5</v>
      </c>
      <c r="H26" s="232"/>
      <c r="I26" s="204">
        <v>-0.5</v>
      </c>
      <c r="J26" s="205">
        <f t="shared" si="1"/>
        <v>-0.5</v>
      </c>
      <c r="K26" s="37">
        <v>4</v>
      </c>
      <c r="L26" s="38">
        <v>2</v>
      </c>
      <c r="M26" s="261">
        <f t="shared" si="2"/>
        <v>6</v>
      </c>
      <c r="N26" s="28">
        <f t="shared" si="3"/>
        <v>5.328480000000001</v>
      </c>
      <c r="O26" s="82"/>
      <c r="P26" s="75"/>
      <c r="Q26" s="84"/>
      <c r="R26" s="79"/>
      <c r="S26" s="84"/>
    </row>
    <row r="27" spans="1:19" s="5" customFormat="1" ht="12.75">
      <c r="A27" s="36" t="s">
        <v>52</v>
      </c>
      <c r="B27" s="32" t="s">
        <v>53</v>
      </c>
      <c r="C27" s="38">
        <v>2.53</v>
      </c>
      <c r="D27" s="38">
        <v>2.53</v>
      </c>
      <c r="E27" s="201">
        <v>1</v>
      </c>
      <c r="F27" s="202">
        <v>2</v>
      </c>
      <c r="G27" s="223">
        <f t="shared" si="0"/>
        <v>3</v>
      </c>
      <c r="H27" s="232"/>
      <c r="I27" s="204"/>
      <c r="J27" s="205">
        <f t="shared" si="1"/>
        <v>0</v>
      </c>
      <c r="K27" s="37">
        <v>1</v>
      </c>
      <c r="L27" s="38">
        <v>2</v>
      </c>
      <c r="M27" s="261">
        <f t="shared" si="2"/>
        <v>3</v>
      </c>
      <c r="N27" s="28">
        <f t="shared" si="3"/>
        <v>2.478135</v>
      </c>
      <c r="O27" s="82"/>
      <c r="P27" s="75"/>
      <c r="Q27" s="84"/>
      <c r="R27" s="79"/>
      <c r="S27" s="84"/>
    </row>
    <row r="28" spans="1:19" s="5" customFormat="1" ht="12.75">
      <c r="A28" s="36" t="s">
        <v>54</v>
      </c>
      <c r="B28" s="32" t="s">
        <v>55</v>
      </c>
      <c r="C28" s="38">
        <v>1.87</v>
      </c>
      <c r="D28" s="38">
        <v>1.87</v>
      </c>
      <c r="E28" s="201">
        <v>1</v>
      </c>
      <c r="F28" s="202">
        <v>1</v>
      </c>
      <c r="G28" s="223">
        <f t="shared" si="0"/>
        <v>2</v>
      </c>
      <c r="H28" s="232"/>
      <c r="I28" s="204"/>
      <c r="J28" s="205">
        <f t="shared" si="1"/>
        <v>0</v>
      </c>
      <c r="K28" s="37">
        <v>1</v>
      </c>
      <c r="L28" s="38">
        <v>1</v>
      </c>
      <c r="M28" s="261">
        <f t="shared" si="2"/>
        <v>2</v>
      </c>
      <c r="N28" s="28">
        <f t="shared" si="3"/>
        <v>1.831665</v>
      </c>
      <c r="O28" s="82"/>
      <c r="P28" s="75"/>
      <c r="Q28" s="84"/>
      <c r="R28" s="79"/>
      <c r="S28" s="84"/>
    </row>
    <row r="29" spans="1:19" s="5" customFormat="1" ht="12.75">
      <c r="A29" s="36" t="s">
        <v>56</v>
      </c>
      <c r="B29" s="32" t="s">
        <v>57</v>
      </c>
      <c r="C29" s="38">
        <v>7.02</v>
      </c>
      <c r="D29" s="38">
        <v>7.02</v>
      </c>
      <c r="E29" s="201">
        <v>4</v>
      </c>
      <c r="F29" s="202">
        <v>4.5</v>
      </c>
      <c r="G29" s="223">
        <f t="shared" si="0"/>
        <v>8.5</v>
      </c>
      <c r="H29" s="232"/>
      <c r="I29" s="204">
        <v>-0.5</v>
      </c>
      <c r="J29" s="205">
        <f t="shared" si="1"/>
        <v>-0.5</v>
      </c>
      <c r="K29" s="37">
        <v>4</v>
      </c>
      <c r="L29" s="38">
        <v>4</v>
      </c>
      <c r="M29" s="261">
        <f t="shared" si="2"/>
        <v>8</v>
      </c>
      <c r="N29" s="28">
        <f t="shared" si="3"/>
        <v>6.87609</v>
      </c>
      <c r="O29" s="98">
        <v>1</v>
      </c>
      <c r="P29" s="75">
        <v>-1</v>
      </c>
      <c r="Q29" s="84">
        <v>1</v>
      </c>
      <c r="R29" s="79"/>
      <c r="S29" s="84">
        <v>-1</v>
      </c>
    </row>
    <row r="30" spans="1:19" s="5" customFormat="1" ht="12.75">
      <c r="A30" s="36" t="s">
        <v>58</v>
      </c>
      <c r="B30" s="32" t="s">
        <v>59</v>
      </c>
      <c r="C30" s="38">
        <v>2.61</v>
      </c>
      <c r="D30" s="38">
        <v>2.61</v>
      </c>
      <c r="E30" s="201">
        <v>1.5</v>
      </c>
      <c r="F30" s="202">
        <v>1</v>
      </c>
      <c r="G30" s="223">
        <f t="shared" si="0"/>
        <v>2.5</v>
      </c>
      <c r="H30" s="232">
        <v>0.5</v>
      </c>
      <c r="I30" s="204"/>
      <c r="J30" s="205">
        <f t="shared" si="1"/>
        <v>0.5</v>
      </c>
      <c r="K30" s="37">
        <v>2</v>
      </c>
      <c r="L30" s="38">
        <v>1</v>
      </c>
      <c r="M30" s="261">
        <f t="shared" si="2"/>
        <v>3</v>
      </c>
      <c r="N30" s="28">
        <f t="shared" si="3"/>
        <v>2.556495</v>
      </c>
      <c r="O30" s="82"/>
      <c r="P30" s="75"/>
      <c r="Q30" s="84"/>
      <c r="R30" s="79"/>
      <c r="S30" s="84"/>
    </row>
    <row r="31" spans="1:19" s="5" customFormat="1" ht="12.75">
      <c r="A31" s="61" t="s">
        <v>80</v>
      </c>
      <c r="B31" s="62" t="s">
        <v>81</v>
      </c>
      <c r="C31" s="63">
        <v>12.53</v>
      </c>
      <c r="D31" s="63">
        <v>12.53</v>
      </c>
      <c r="E31" s="211">
        <v>7.5</v>
      </c>
      <c r="F31" s="212">
        <v>5</v>
      </c>
      <c r="G31" s="226">
        <f t="shared" si="0"/>
        <v>12.5</v>
      </c>
      <c r="H31" s="235">
        <v>-1.5</v>
      </c>
      <c r="I31" s="213">
        <v>-1</v>
      </c>
      <c r="J31" s="205">
        <f t="shared" si="1"/>
        <v>-2.5</v>
      </c>
      <c r="K31" s="33">
        <v>6</v>
      </c>
      <c r="L31" s="34">
        <v>4</v>
      </c>
      <c r="M31" s="261">
        <f t="shared" si="2"/>
        <v>10</v>
      </c>
      <c r="N31" s="64">
        <f>(D31-2)-((D31-2)*2.05/100)</f>
        <v>10.314135</v>
      </c>
      <c r="O31" s="82"/>
      <c r="P31" s="75"/>
      <c r="Q31" s="84"/>
      <c r="R31" s="79"/>
      <c r="S31" s="84"/>
    </row>
    <row r="32" spans="1:19" s="5" customFormat="1" ht="12.75">
      <c r="A32" s="36" t="s">
        <v>60</v>
      </c>
      <c r="B32" s="32" t="s">
        <v>61</v>
      </c>
      <c r="C32" s="38">
        <v>4.84</v>
      </c>
      <c r="D32" s="38">
        <v>4.84</v>
      </c>
      <c r="E32" s="201">
        <v>3</v>
      </c>
      <c r="F32" s="202">
        <v>2</v>
      </c>
      <c r="G32" s="223">
        <f t="shared" si="0"/>
        <v>5</v>
      </c>
      <c r="H32" s="232"/>
      <c r="I32" s="204"/>
      <c r="J32" s="205">
        <f t="shared" si="1"/>
        <v>0</v>
      </c>
      <c r="K32" s="37">
        <v>3</v>
      </c>
      <c r="L32" s="38">
        <v>2</v>
      </c>
      <c r="M32" s="261">
        <f t="shared" si="2"/>
        <v>5</v>
      </c>
      <c r="N32" s="28">
        <f t="shared" si="3"/>
        <v>4.74078</v>
      </c>
      <c r="O32" s="82"/>
      <c r="P32" s="75"/>
      <c r="Q32" s="84"/>
      <c r="R32" s="79"/>
      <c r="S32" s="84"/>
    </row>
    <row r="33" spans="1:19" s="5" customFormat="1" ht="12.75">
      <c r="A33" s="36" t="s">
        <v>62</v>
      </c>
      <c r="B33" s="32" t="s">
        <v>63</v>
      </c>
      <c r="C33" s="38">
        <v>6.73</v>
      </c>
      <c r="D33" s="38">
        <v>6.73</v>
      </c>
      <c r="E33" s="201">
        <v>3</v>
      </c>
      <c r="F33" s="202">
        <v>4</v>
      </c>
      <c r="G33" s="223">
        <f t="shared" si="0"/>
        <v>7</v>
      </c>
      <c r="H33" s="232"/>
      <c r="I33" s="204"/>
      <c r="J33" s="205">
        <f t="shared" si="1"/>
        <v>0</v>
      </c>
      <c r="K33" s="37">
        <v>3</v>
      </c>
      <c r="L33" s="38">
        <v>4</v>
      </c>
      <c r="M33" s="261">
        <f t="shared" si="2"/>
        <v>7</v>
      </c>
      <c r="N33" s="28">
        <f t="shared" si="3"/>
        <v>6.592035</v>
      </c>
      <c r="O33" s="82"/>
      <c r="P33" s="75"/>
      <c r="Q33" s="84">
        <v>1</v>
      </c>
      <c r="R33" s="79"/>
      <c r="S33" s="84">
        <v>-1</v>
      </c>
    </row>
    <row r="34" spans="1:19" s="5" customFormat="1" ht="12.75">
      <c r="A34" s="36" t="s">
        <v>64</v>
      </c>
      <c r="B34" s="32" t="s">
        <v>65</v>
      </c>
      <c r="C34" s="38">
        <v>10.01</v>
      </c>
      <c r="D34" s="38">
        <v>10.01</v>
      </c>
      <c r="E34" s="201">
        <v>7</v>
      </c>
      <c r="F34" s="202">
        <v>4.5</v>
      </c>
      <c r="G34" s="223">
        <f t="shared" si="0"/>
        <v>11.5</v>
      </c>
      <c r="H34" s="232"/>
      <c r="I34" s="204">
        <v>-0.5</v>
      </c>
      <c r="J34" s="205">
        <f t="shared" si="1"/>
        <v>-0.5</v>
      </c>
      <c r="K34" s="37">
        <v>7</v>
      </c>
      <c r="L34" s="38">
        <v>4</v>
      </c>
      <c r="M34" s="261">
        <f t="shared" si="2"/>
        <v>11</v>
      </c>
      <c r="N34" s="28">
        <f t="shared" si="3"/>
        <v>9.804795</v>
      </c>
      <c r="O34" s="82"/>
      <c r="P34" s="75"/>
      <c r="Q34" s="84"/>
      <c r="R34" s="81"/>
      <c r="S34" s="84"/>
    </row>
    <row r="35" spans="1:19" s="5" customFormat="1" ht="12.75">
      <c r="A35" s="36" t="s">
        <v>66</v>
      </c>
      <c r="B35" s="32" t="s">
        <v>67</v>
      </c>
      <c r="C35" s="38">
        <v>6.37</v>
      </c>
      <c r="D35" s="38">
        <v>6.37</v>
      </c>
      <c r="E35" s="201">
        <v>2</v>
      </c>
      <c r="F35" s="202">
        <v>4</v>
      </c>
      <c r="G35" s="223">
        <f t="shared" si="0"/>
        <v>6</v>
      </c>
      <c r="H35" s="232"/>
      <c r="I35" s="204"/>
      <c r="J35" s="205">
        <f t="shared" si="1"/>
        <v>0</v>
      </c>
      <c r="K35" s="37">
        <v>2</v>
      </c>
      <c r="L35" s="38">
        <v>4</v>
      </c>
      <c r="M35" s="261">
        <f t="shared" si="2"/>
        <v>6</v>
      </c>
      <c r="N35" s="28">
        <f t="shared" si="3"/>
        <v>6.239415</v>
      </c>
      <c r="O35" s="82"/>
      <c r="P35" s="75"/>
      <c r="Q35" s="84"/>
      <c r="R35" s="79"/>
      <c r="S35" s="84"/>
    </row>
    <row r="36" spans="1:19" s="5" customFormat="1" ht="12.75">
      <c r="A36" s="36" t="s">
        <v>68</v>
      </c>
      <c r="B36" s="32" t="s">
        <v>69</v>
      </c>
      <c r="C36" s="38">
        <v>3.79</v>
      </c>
      <c r="D36" s="38">
        <v>3.79</v>
      </c>
      <c r="E36" s="201">
        <v>2</v>
      </c>
      <c r="F36" s="202">
        <v>2</v>
      </c>
      <c r="G36" s="223">
        <f t="shared" si="0"/>
        <v>4</v>
      </c>
      <c r="H36" s="232"/>
      <c r="I36" s="204"/>
      <c r="J36" s="205">
        <f t="shared" si="1"/>
        <v>0</v>
      </c>
      <c r="K36" s="37">
        <v>2</v>
      </c>
      <c r="L36" s="38">
        <v>2</v>
      </c>
      <c r="M36" s="261">
        <f t="shared" si="2"/>
        <v>4</v>
      </c>
      <c r="N36" s="28">
        <f t="shared" si="3"/>
        <v>3.712305</v>
      </c>
      <c r="O36" s="82"/>
      <c r="P36" s="75"/>
      <c r="Q36" s="84"/>
      <c r="R36" s="79"/>
      <c r="S36" s="84"/>
    </row>
    <row r="37" spans="1:19" s="3" customFormat="1" ht="12.75">
      <c r="A37" s="36" t="s">
        <v>70</v>
      </c>
      <c r="B37" s="32" t="s">
        <v>71</v>
      </c>
      <c r="C37" s="38">
        <v>4.52</v>
      </c>
      <c r="D37" s="38">
        <v>4.52</v>
      </c>
      <c r="E37" s="201">
        <v>3</v>
      </c>
      <c r="F37" s="202">
        <v>2</v>
      </c>
      <c r="G37" s="223">
        <f t="shared" si="0"/>
        <v>5</v>
      </c>
      <c r="H37" s="232"/>
      <c r="I37" s="204"/>
      <c r="J37" s="205">
        <f t="shared" si="1"/>
        <v>0</v>
      </c>
      <c r="K37" s="37">
        <v>3</v>
      </c>
      <c r="L37" s="38">
        <v>2</v>
      </c>
      <c r="M37" s="261">
        <f t="shared" si="2"/>
        <v>5</v>
      </c>
      <c r="N37" s="28">
        <f t="shared" si="3"/>
        <v>4.427339999999999</v>
      </c>
      <c r="O37" s="82"/>
      <c r="P37" s="75"/>
      <c r="Q37" s="84"/>
      <c r="R37" s="79"/>
      <c r="S37" s="84"/>
    </row>
    <row r="38" spans="1:19" s="3" customFormat="1" ht="12.75">
      <c r="A38" s="31" t="s">
        <v>82</v>
      </c>
      <c r="B38" s="35" t="s">
        <v>83</v>
      </c>
      <c r="C38" s="34">
        <v>7.69</v>
      </c>
      <c r="D38" s="34">
        <v>7.69</v>
      </c>
      <c r="E38" s="201">
        <v>4.5</v>
      </c>
      <c r="F38" s="202">
        <v>2</v>
      </c>
      <c r="G38" s="223">
        <f t="shared" si="0"/>
        <v>6.5</v>
      </c>
      <c r="H38" s="232">
        <v>0.5</v>
      </c>
      <c r="I38" s="204"/>
      <c r="J38" s="205">
        <f t="shared" si="1"/>
        <v>0.5</v>
      </c>
      <c r="K38" s="33">
        <v>5</v>
      </c>
      <c r="L38" s="34">
        <v>2</v>
      </c>
      <c r="M38" s="261">
        <f t="shared" si="2"/>
        <v>7</v>
      </c>
      <c r="N38" s="28">
        <f t="shared" si="3"/>
        <v>7.532355000000001</v>
      </c>
      <c r="O38" s="82"/>
      <c r="P38" s="75"/>
      <c r="Q38" s="84"/>
      <c r="R38" s="79"/>
      <c r="S38" s="84"/>
    </row>
    <row r="39" spans="1:19" s="3" customFormat="1" ht="12.75">
      <c r="A39" s="31" t="s">
        <v>84</v>
      </c>
      <c r="B39" s="35" t="s">
        <v>3</v>
      </c>
      <c r="C39" s="34">
        <v>37.5</v>
      </c>
      <c r="D39" s="34">
        <v>37.5</v>
      </c>
      <c r="E39" s="201">
        <v>19.5</v>
      </c>
      <c r="F39" s="202">
        <v>15</v>
      </c>
      <c r="G39" s="223">
        <f t="shared" si="0"/>
        <v>34.5</v>
      </c>
      <c r="H39" s="232">
        <v>0.5</v>
      </c>
      <c r="I39" s="204"/>
      <c r="J39" s="205">
        <f t="shared" si="1"/>
        <v>0.5</v>
      </c>
      <c r="K39" s="33">
        <v>20</v>
      </c>
      <c r="L39" s="34">
        <v>15</v>
      </c>
      <c r="M39" s="261">
        <f t="shared" si="2"/>
        <v>35</v>
      </c>
      <c r="N39" s="28">
        <f t="shared" si="3"/>
        <v>36.73125</v>
      </c>
      <c r="O39" s="98">
        <v>1</v>
      </c>
      <c r="P39" s="75">
        <v>-1</v>
      </c>
      <c r="Q39" s="84"/>
      <c r="R39" s="79"/>
      <c r="S39" s="84"/>
    </row>
    <row r="40" spans="1:19" s="12" customFormat="1" ht="12.75">
      <c r="A40" s="71" t="s">
        <v>7</v>
      </c>
      <c r="B40" s="68" t="s">
        <v>180</v>
      </c>
      <c r="C40" s="69"/>
      <c r="D40" s="69"/>
      <c r="E40" s="176">
        <v>0</v>
      </c>
      <c r="F40" s="206">
        <v>0</v>
      </c>
      <c r="G40" s="224">
        <f t="shared" si="0"/>
        <v>0</v>
      </c>
      <c r="H40" s="236">
        <v>4</v>
      </c>
      <c r="I40" s="214">
        <v>1</v>
      </c>
      <c r="J40" s="205">
        <f t="shared" si="1"/>
        <v>5</v>
      </c>
      <c r="K40" s="37">
        <v>4</v>
      </c>
      <c r="L40" s="38">
        <v>1</v>
      </c>
      <c r="M40" s="261">
        <f t="shared" si="2"/>
        <v>5</v>
      </c>
      <c r="N40" s="70">
        <f>5-(5*2.05/100)</f>
        <v>4.8975</v>
      </c>
      <c r="O40" s="82"/>
      <c r="P40" s="75"/>
      <c r="Q40" s="84"/>
      <c r="R40" s="79"/>
      <c r="S40" s="84"/>
    </row>
    <row r="41" spans="1:19" s="13" customFormat="1" ht="12.75">
      <c r="A41" s="65" t="s">
        <v>9</v>
      </c>
      <c r="B41" s="66" t="s">
        <v>167</v>
      </c>
      <c r="C41" s="67"/>
      <c r="D41" s="67"/>
      <c r="E41" s="211">
        <v>0</v>
      </c>
      <c r="F41" s="212">
        <v>0</v>
      </c>
      <c r="G41" s="226">
        <f t="shared" si="0"/>
        <v>0</v>
      </c>
      <c r="H41" s="235">
        <v>1</v>
      </c>
      <c r="I41" s="213">
        <v>1</v>
      </c>
      <c r="J41" s="205">
        <f t="shared" si="1"/>
        <v>2</v>
      </c>
      <c r="K41" s="37">
        <v>1</v>
      </c>
      <c r="L41" s="38">
        <v>1</v>
      </c>
      <c r="M41" s="261">
        <f t="shared" si="2"/>
        <v>2</v>
      </c>
      <c r="N41" s="64">
        <f>2-(2*2.05/100)</f>
        <v>1.959</v>
      </c>
      <c r="O41" s="82"/>
      <c r="P41" s="75"/>
      <c r="Q41" s="84"/>
      <c r="R41" s="79"/>
      <c r="S41" s="84"/>
    </row>
    <row r="42" spans="1:19" s="8" customFormat="1" ht="12.75">
      <c r="A42" s="72" t="s">
        <v>13</v>
      </c>
      <c r="B42" s="58" t="s">
        <v>181</v>
      </c>
      <c r="C42" s="59">
        <v>5.16</v>
      </c>
      <c r="D42" s="59">
        <v>5.16</v>
      </c>
      <c r="E42" s="215">
        <v>0</v>
      </c>
      <c r="F42" s="216">
        <v>0</v>
      </c>
      <c r="G42" s="227">
        <f t="shared" si="0"/>
        <v>0</v>
      </c>
      <c r="H42" s="237">
        <v>5</v>
      </c>
      <c r="I42" s="217">
        <v>2</v>
      </c>
      <c r="J42" s="205">
        <f t="shared" si="1"/>
        <v>7</v>
      </c>
      <c r="K42" s="33">
        <v>5</v>
      </c>
      <c r="L42" s="34">
        <v>2</v>
      </c>
      <c r="M42" s="261">
        <f t="shared" si="2"/>
        <v>7</v>
      </c>
      <c r="N42" s="60">
        <f>D42-(D42*2.05/100)</f>
        <v>5.05422</v>
      </c>
      <c r="O42" s="98">
        <v>1</v>
      </c>
      <c r="P42" s="75">
        <v>-1</v>
      </c>
      <c r="Q42" s="84"/>
      <c r="R42" s="79"/>
      <c r="S42" s="84"/>
    </row>
    <row r="43" spans="1:19" s="8" customFormat="1" ht="12.75">
      <c r="A43" s="36" t="s">
        <v>10</v>
      </c>
      <c r="B43" s="32" t="s">
        <v>182</v>
      </c>
      <c r="C43" s="38">
        <v>6.92</v>
      </c>
      <c r="D43" s="38">
        <v>6.92</v>
      </c>
      <c r="E43" s="201">
        <v>8.5</v>
      </c>
      <c r="F43" s="202">
        <v>2</v>
      </c>
      <c r="G43" s="223">
        <f t="shared" si="0"/>
        <v>10.5</v>
      </c>
      <c r="H43" s="232">
        <v>-0.5</v>
      </c>
      <c r="I43" s="204"/>
      <c r="J43" s="205">
        <f t="shared" si="1"/>
        <v>-0.5</v>
      </c>
      <c r="K43" s="37">
        <v>8</v>
      </c>
      <c r="L43" s="38">
        <v>2</v>
      </c>
      <c r="M43" s="261">
        <f t="shared" si="2"/>
        <v>10</v>
      </c>
      <c r="N43" s="28">
        <f t="shared" si="3"/>
        <v>6.77814</v>
      </c>
      <c r="O43" s="82"/>
      <c r="P43" s="75"/>
      <c r="Q43" s="84"/>
      <c r="R43" s="79"/>
      <c r="S43" s="84"/>
    </row>
    <row r="44" spans="1:19" s="7" customFormat="1" ht="12.75">
      <c r="A44" s="31" t="s">
        <v>14</v>
      </c>
      <c r="B44" s="35" t="s">
        <v>183</v>
      </c>
      <c r="C44" s="34">
        <v>5.43</v>
      </c>
      <c r="D44" s="34">
        <v>5.43</v>
      </c>
      <c r="E44" s="201">
        <v>4</v>
      </c>
      <c r="F44" s="202">
        <v>2</v>
      </c>
      <c r="G44" s="223">
        <f t="shared" si="0"/>
        <v>6</v>
      </c>
      <c r="H44" s="232"/>
      <c r="I44" s="204"/>
      <c r="J44" s="205">
        <f t="shared" si="1"/>
        <v>0</v>
      </c>
      <c r="K44" s="33">
        <v>4</v>
      </c>
      <c r="L44" s="34">
        <v>2</v>
      </c>
      <c r="M44" s="261">
        <f t="shared" si="2"/>
        <v>6</v>
      </c>
      <c r="N44" s="28">
        <f t="shared" si="3"/>
        <v>5.318684999999999</v>
      </c>
      <c r="O44" s="82"/>
      <c r="P44" s="75"/>
      <c r="Q44" s="84"/>
      <c r="R44" s="79"/>
      <c r="S44" s="84"/>
    </row>
    <row r="45" spans="1:19" s="14" customFormat="1" ht="12.75">
      <c r="A45" s="72" t="s">
        <v>15</v>
      </c>
      <c r="B45" s="73" t="s">
        <v>184</v>
      </c>
      <c r="C45" s="74">
        <v>8.6</v>
      </c>
      <c r="D45" s="74">
        <v>8.6</v>
      </c>
      <c r="E45" s="215">
        <v>10</v>
      </c>
      <c r="F45" s="216">
        <v>7</v>
      </c>
      <c r="G45" s="227">
        <f t="shared" si="0"/>
        <v>17</v>
      </c>
      <c r="H45" s="237">
        <v>-5</v>
      </c>
      <c r="I45" s="217">
        <v>-2</v>
      </c>
      <c r="J45" s="205">
        <f t="shared" si="1"/>
        <v>-7</v>
      </c>
      <c r="K45" s="33">
        <v>5</v>
      </c>
      <c r="L45" s="34">
        <v>5</v>
      </c>
      <c r="M45" s="261">
        <f t="shared" si="2"/>
        <v>10</v>
      </c>
      <c r="N45" s="28">
        <f t="shared" si="3"/>
        <v>8.4237</v>
      </c>
      <c r="O45" s="82"/>
      <c r="P45" s="75"/>
      <c r="Q45" s="84">
        <v>1</v>
      </c>
      <c r="R45" s="79"/>
      <c r="S45" s="84">
        <v>-1</v>
      </c>
    </row>
    <row r="46" spans="1:19" s="8" customFormat="1" ht="12.75">
      <c r="A46" s="36" t="s">
        <v>11</v>
      </c>
      <c r="B46" s="32" t="s">
        <v>185</v>
      </c>
      <c r="C46" s="38">
        <v>5.13</v>
      </c>
      <c r="D46" s="38">
        <v>5.13</v>
      </c>
      <c r="E46" s="201">
        <v>2</v>
      </c>
      <c r="F46" s="202">
        <v>2</v>
      </c>
      <c r="G46" s="223">
        <f t="shared" si="0"/>
        <v>4</v>
      </c>
      <c r="H46" s="232"/>
      <c r="I46" s="204"/>
      <c r="J46" s="205">
        <f t="shared" si="1"/>
        <v>0</v>
      </c>
      <c r="K46" s="37">
        <v>2</v>
      </c>
      <c r="L46" s="38">
        <v>2</v>
      </c>
      <c r="M46" s="261">
        <f t="shared" si="2"/>
        <v>4</v>
      </c>
      <c r="N46" s="28">
        <f t="shared" si="3"/>
        <v>5.0248349999999995</v>
      </c>
      <c r="O46" s="82"/>
      <c r="P46" s="75"/>
      <c r="Q46" s="84"/>
      <c r="R46" s="79"/>
      <c r="S46" s="84"/>
    </row>
    <row r="47" spans="1:19" s="8" customFormat="1" ht="12.75">
      <c r="A47" s="36" t="s">
        <v>12</v>
      </c>
      <c r="B47" s="32" t="s">
        <v>186</v>
      </c>
      <c r="C47" s="38">
        <v>5.13</v>
      </c>
      <c r="D47" s="38">
        <v>5.13</v>
      </c>
      <c r="E47" s="201">
        <v>2</v>
      </c>
      <c r="F47" s="202">
        <v>3</v>
      </c>
      <c r="G47" s="223">
        <f t="shared" si="0"/>
        <v>5</v>
      </c>
      <c r="H47" s="232"/>
      <c r="I47" s="204"/>
      <c r="J47" s="205">
        <f t="shared" si="1"/>
        <v>0</v>
      </c>
      <c r="K47" s="37">
        <v>2</v>
      </c>
      <c r="L47" s="38">
        <v>3</v>
      </c>
      <c r="M47" s="261">
        <f t="shared" si="2"/>
        <v>5</v>
      </c>
      <c r="N47" s="28">
        <f t="shared" si="3"/>
        <v>5.0248349999999995</v>
      </c>
      <c r="O47" s="82"/>
      <c r="P47" s="75"/>
      <c r="Q47" s="84"/>
      <c r="R47" s="79"/>
      <c r="S47" s="84"/>
    </row>
    <row r="48" spans="1:19" s="7" customFormat="1" ht="12.75">
      <c r="A48" s="31" t="s">
        <v>16</v>
      </c>
      <c r="B48" s="35" t="s">
        <v>187</v>
      </c>
      <c r="C48" s="34">
        <v>4.19</v>
      </c>
      <c r="D48" s="34">
        <v>4.19</v>
      </c>
      <c r="E48" s="201">
        <v>4</v>
      </c>
      <c r="F48" s="202">
        <v>2</v>
      </c>
      <c r="G48" s="223">
        <f t="shared" si="0"/>
        <v>6</v>
      </c>
      <c r="H48" s="232"/>
      <c r="I48" s="204"/>
      <c r="J48" s="205">
        <f t="shared" si="1"/>
        <v>0</v>
      </c>
      <c r="K48" s="33">
        <v>4</v>
      </c>
      <c r="L48" s="34">
        <v>2</v>
      </c>
      <c r="M48" s="261">
        <f t="shared" si="2"/>
        <v>6</v>
      </c>
      <c r="N48" s="28">
        <f t="shared" si="3"/>
        <v>4.104105000000001</v>
      </c>
      <c r="O48" s="82">
        <v>-1</v>
      </c>
      <c r="P48" s="75"/>
      <c r="Q48" s="84"/>
      <c r="R48" s="79"/>
      <c r="S48" s="84"/>
    </row>
    <row r="49" spans="1:19" s="11" customFormat="1" ht="12.75">
      <c r="A49" s="36" t="s">
        <v>4</v>
      </c>
      <c r="B49" s="32" t="s">
        <v>164</v>
      </c>
      <c r="C49" s="38">
        <v>11</v>
      </c>
      <c r="D49" s="38">
        <v>11</v>
      </c>
      <c r="E49" s="201">
        <v>8.5</v>
      </c>
      <c r="F49" s="202">
        <v>3.5</v>
      </c>
      <c r="G49" s="223">
        <f t="shared" si="0"/>
        <v>12</v>
      </c>
      <c r="H49" s="232">
        <v>-0.5</v>
      </c>
      <c r="I49" s="204">
        <v>0.5</v>
      </c>
      <c r="J49" s="205">
        <f t="shared" si="1"/>
        <v>0</v>
      </c>
      <c r="K49" s="37">
        <v>8</v>
      </c>
      <c r="L49" s="38">
        <v>4</v>
      </c>
      <c r="M49" s="261">
        <f t="shared" si="2"/>
        <v>12</v>
      </c>
      <c r="N49" s="28">
        <f t="shared" si="3"/>
        <v>10.7745</v>
      </c>
      <c r="O49" s="82"/>
      <c r="P49" s="75"/>
      <c r="Q49" s="84"/>
      <c r="R49" s="79"/>
      <c r="S49" s="84"/>
    </row>
    <row r="50" spans="1:19" s="8" customFormat="1" ht="13.5" thickBot="1">
      <c r="A50" s="39" t="s">
        <v>6</v>
      </c>
      <c r="B50" s="40" t="s">
        <v>165</v>
      </c>
      <c r="C50" s="42">
        <v>4.74</v>
      </c>
      <c r="D50" s="42">
        <v>4.74</v>
      </c>
      <c r="E50" s="218">
        <v>4</v>
      </c>
      <c r="F50" s="219">
        <v>2.5</v>
      </c>
      <c r="G50" s="228">
        <f t="shared" si="0"/>
        <v>6.5</v>
      </c>
      <c r="H50" s="238"/>
      <c r="I50" s="220">
        <v>-1.5</v>
      </c>
      <c r="J50" s="221">
        <f t="shared" si="1"/>
        <v>-1.5</v>
      </c>
      <c r="K50" s="41">
        <v>4</v>
      </c>
      <c r="L50" s="42">
        <v>1</v>
      </c>
      <c r="M50" s="262">
        <f t="shared" si="2"/>
        <v>5</v>
      </c>
      <c r="N50" s="28">
        <f t="shared" si="3"/>
        <v>4.64283</v>
      </c>
      <c r="O50" s="91"/>
      <c r="P50" s="92"/>
      <c r="Q50" s="93"/>
      <c r="R50" s="99"/>
      <c r="S50" s="93"/>
    </row>
    <row r="51" spans="1:19" ht="12.75">
      <c r="A51" s="43" t="s">
        <v>114</v>
      </c>
      <c r="B51" s="43"/>
      <c r="C51" s="112">
        <f>SUM(C3:C50)</f>
        <v>375.1900000000001</v>
      </c>
      <c r="D51" s="112">
        <f>SUM(D3:D50)</f>
        <v>375.1900000000001</v>
      </c>
      <c r="E51" s="112">
        <f aca="true" t="shared" si="4" ref="E51:L51">SUM(E3:E50)</f>
        <v>218</v>
      </c>
      <c r="F51" s="112">
        <f t="shared" si="4"/>
        <v>164.5</v>
      </c>
      <c r="G51" s="112">
        <f t="shared" si="4"/>
        <v>382.5</v>
      </c>
      <c r="H51" s="112">
        <f t="shared" si="4"/>
        <v>19</v>
      </c>
      <c r="I51" s="112">
        <f t="shared" si="4"/>
        <v>27.5</v>
      </c>
      <c r="J51" s="112">
        <f t="shared" si="4"/>
        <v>46.5</v>
      </c>
      <c r="K51" s="112">
        <f t="shared" si="4"/>
        <v>237</v>
      </c>
      <c r="L51" s="112">
        <f t="shared" si="4"/>
        <v>192</v>
      </c>
      <c r="M51" s="113">
        <f t="shared" si="2"/>
        <v>429</v>
      </c>
      <c r="N51" s="264">
        <f aca="true" t="shared" si="5" ref="N51:S51">SUM(N3:N50)</f>
        <v>367.49860500000005</v>
      </c>
      <c r="O51" s="100">
        <f t="shared" si="5"/>
        <v>3</v>
      </c>
      <c r="P51" s="104">
        <f t="shared" si="5"/>
        <v>-3</v>
      </c>
      <c r="Q51" s="101">
        <f t="shared" si="5"/>
        <v>15</v>
      </c>
      <c r="R51" s="100">
        <f t="shared" si="5"/>
        <v>-2</v>
      </c>
      <c r="S51" s="101">
        <f t="shared" si="5"/>
        <v>-15</v>
      </c>
    </row>
    <row r="52" spans="1:19" s="189" customFormat="1" ht="13.5" thickBot="1">
      <c r="A52" s="114" t="s">
        <v>115</v>
      </c>
      <c r="B52" s="114"/>
      <c r="C52" s="177">
        <f>C51+'direction par pôle CPS à 22'!B48</f>
        <v>715.19</v>
      </c>
      <c r="D52" s="177">
        <f>D51+'direction par pôle CPS à 22'!C48</f>
        <v>744.69</v>
      </c>
      <c r="E52" s="273">
        <f>E51+'direction par pôle CPS à 22'!D48</f>
        <v>409</v>
      </c>
      <c r="F52" s="273">
        <f>F51+'direction par pôle CPS à 22'!E48</f>
        <v>353</v>
      </c>
      <c r="G52" s="273">
        <f>G51+'direction par pôle CPS à 22'!F48</f>
        <v>762</v>
      </c>
      <c r="H52" s="273">
        <f>H51+'direction par pôle CPS à 22'!G48</f>
        <v>3</v>
      </c>
      <c r="I52" s="274">
        <f>I51+'direction par pôle CPS à 22'!H48</f>
        <v>-6</v>
      </c>
      <c r="J52" s="274">
        <f>J51+'direction par pôle CPS à 22'!I48</f>
        <v>-3</v>
      </c>
      <c r="K52" s="115">
        <f>K51+'direction par pôle CPS à 22'!J48</f>
        <v>412</v>
      </c>
      <c r="L52" s="115">
        <f>L51+'direction par pôle CPS à 22'!K48</f>
        <v>347</v>
      </c>
      <c r="M52" s="263">
        <f>M51+'direction par pôle CPS à 22'!L48</f>
        <v>759</v>
      </c>
      <c r="N52" s="188">
        <f>N51+'direction par pôle CPS à 22'!M48</f>
        <v>727.795655</v>
      </c>
      <c r="O52" s="102">
        <f>'direction par pôle CPS à 22'!N45+'TRESORERIE ET SIP'!O51</f>
        <v>0</v>
      </c>
      <c r="P52" s="105">
        <f>'direction par pôle CPS à 22'!O45+'TRESORERIE ET SIP'!P51</f>
        <v>-4</v>
      </c>
      <c r="Q52" s="103">
        <f>'direction par pôle CPS à 22'!P45+'TRESORERIE ET SIP'!Q51</f>
        <v>27</v>
      </c>
      <c r="R52" s="102">
        <f>'direction par pôle CPS à 22'!Q45+'TRESORERIE ET SIP'!R51</f>
        <v>-13</v>
      </c>
      <c r="S52" s="103">
        <f>'direction par pôle CPS à 22'!R45+'TRESORERIE ET SIP'!S51</f>
        <v>-27</v>
      </c>
    </row>
    <row r="53" spans="7:19" ht="13.5" thickBot="1">
      <c r="G53" s="49" t="s">
        <v>194</v>
      </c>
      <c r="H53" t="s">
        <v>166</v>
      </c>
      <c r="J53" t="s">
        <v>189</v>
      </c>
      <c r="O53" s="378">
        <f>SUM(O52:Q52)</f>
        <v>23</v>
      </c>
      <c r="P53" s="379"/>
      <c r="Q53" s="380"/>
      <c r="R53" s="381">
        <f>SUM(R52:S52)</f>
        <v>-40</v>
      </c>
      <c r="S53" s="380"/>
    </row>
    <row r="54" spans="15:16" ht="12.75">
      <c r="O54" s="106"/>
      <c r="P54" s="76"/>
    </row>
    <row r="56" spans="12:13" ht="12.75">
      <c r="L56" s="47"/>
      <c r="M56" s="47"/>
    </row>
    <row r="57" spans="12:13" ht="12.75">
      <c r="L57" s="47"/>
      <c r="M57" s="47"/>
    </row>
    <row r="58" spans="12:13" ht="12.75">
      <c r="L58" s="47"/>
      <c r="M58" s="47"/>
    </row>
    <row r="59" spans="12:13" ht="12.75">
      <c r="L59" s="47"/>
      <c r="M59" s="48"/>
    </row>
    <row r="60" spans="12:13" ht="12.75">
      <c r="L60" s="47"/>
      <c r="M60" s="47"/>
    </row>
    <row r="61" spans="12:13" ht="12.75">
      <c r="L61" s="47"/>
      <c r="M61" s="47"/>
    </row>
  </sheetData>
  <mergeCells count="7">
    <mergeCell ref="O53:Q53"/>
    <mergeCell ref="R53:S53"/>
    <mergeCell ref="E1:G1"/>
    <mergeCell ref="H1:J1"/>
    <mergeCell ref="K1:M1"/>
    <mergeCell ref="O1:Q1"/>
    <mergeCell ref="R1:S1"/>
  </mergeCells>
  <conditionalFormatting sqref="K4:L50">
    <cfRule type="expression" priority="1" dxfId="0" stopIfTrue="1">
      <formula>MOD(K4,1)</formula>
    </cfRule>
  </conditionalFormatting>
  <printOptions/>
  <pageMargins left="0.3937007874015748" right="0.1968503937007874" top="0.3937007874015748" bottom="0.3937007874015748" header="0.5118110236220472" footer="0.5118110236220472"/>
  <pageSetup fitToHeight="2" horizontalDpi="600" verticalDpi="600" orientation="landscape" paperSize="8" scale="11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workbookViewId="0" topLeftCell="A19">
      <selection activeCell="G35" sqref="G35"/>
    </sheetView>
  </sheetViews>
  <sheetFormatPr defaultColWidth="11.421875" defaultRowHeight="12.75"/>
  <cols>
    <col min="2" max="2" width="30.28125" style="0" customWidth="1"/>
    <col min="3" max="4" width="8.140625" style="45" customWidth="1"/>
    <col min="5" max="12" width="8.140625" style="0" customWidth="1"/>
    <col min="13" max="13" width="10.7109375" style="0" customWidth="1"/>
    <col min="14" max="19" width="8.28125" style="47" customWidth="1"/>
    <col min="20" max="20" width="11.421875" style="47" customWidth="1"/>
  </cols>
  <sheetData>
    <row r="1" spans="2:5" ht="41.25" customHeight="1" thickBot="1">
      <c r="B1" s="382" t="s">
        <v>193</v>
      </c>
      <c r="E1" s="279" t="s">
        <v>191</v>
      </c>
    </row>
    <row r="2" spans="2:19" ht="30.75" customHeight="1" thickBot="1">
      <c r="B2" s="383"/>
      <c r="E2" s="388" t="s">
        <v>151</v>
      </c>
      <c r="F2" s="389"/>
      <c r="G2" s="389"/>
      <c r="H2" s="388" t="s">
        <v>154</v>
      </c>
      <c r="I2" s="389"/>
      <c r="J2" s="390"/>
      <c r="K2" s="391" t="s">
        <v>163</v>
      </c>
      <c r="L2" s="392"/>
      <c r="M2" s="299"/>
      <c r="O2" s="300"/>
      <c r="P2" s="300"/>
      <c r="Q2" s="300"/>
      <c r="R2" s="300"/>
      <c r="S2" s="300"/>
    </row>
    <row r="3" spans="1:20" s="10" customFormat="1" ht="73.5" customHeight="1" thickBot="1">
      <c r="A3" s="281" t="s">
        <v>1</v>
      </c>
      <c r="B3" s="282" t="s">
        <v>2</v>
      </c>
      <c r="C3" s="283" t="s">
        <v>127</v>
      </c>
      <c r="D3" s="284" t="s">
        <v>177</v>
      </c>
      <c r="E3" s="285" t="s">
        <v>152</v>
      </c>
      <c r="F3" s="286" t="s">
        <v>158</v>
      </c>
      <c r="G3" s="287" t="s">
        <v>159</v>
      </c>
      <c r="H3" s="280" t="s">
        <v>152</v>
      </c>
      <c r="I3" s="288" t="s">
        <v>158</v>
      </c>
      <c r="J3" s="289" t="s">
        <v>159</v>
      </c>
      <c r="K3" s="290" t="s">
        <v>87</v>
      </c>
      <c r="L3" s="291" t="s">
        <v>88</v>
      </c>
      <c r="M3" s="292" t="s">
        <v>129</v>
      </c>
      <c r="N3" s="293"/>
      <c r="O3" s="277"/>
      <c r="P3" s="277"/>
      <c r="Q3" s="277"/>
      <c r="R3" s="277"/>
      <c r="S3" s="277"/>
      <c r="T3" s="294"/>
    </row>
    <row r="4" spans="1:20" s="5" customFormat="1" ht="12.75">
      <c r="A4" s="295"/>
      <c r="B4" s="296" t="s">
        <v>119</v>
      </c>
      <c r="C4" s="297"/>
      <c r="D4" s="298">
        <v>23.5</v>
      </c>
      <c r="E4" s="301">
        <v>10</v>
      </c>
      <c r="F4" s="120">
        <v>13.5</v>
      </c>
      <c r="G4" s="302">
        <f>SUM(E4:F4)</f>
        <v>23.5</v>
      </c>
      <c r="H4" s="303"/>
      <c r="I4" s="304">
        <v>-0.5</v>
      </c>
      <c r="J4" s="305">
        <f>SUM(H4:I4)</f>
        <v>-0.5</v>
      </c>
      <c r="K4" s="306">
        <v>10</v>
      </c>
      <c r="L4" s="307">
        <v>13</v>
      </c>
      <c r="M4" s="308">
        <f>SUM(K4:L4)</f>
        <v>23</v>
      </c>
      <c r="N4" s="309"/>
      <c r="O4" s="310"/>
      <c r="P4" s="310"/>
      <c r="Q4" s="311"/>
      <c r="R4" s="311"/>
      <c r="S4" s="311"/>
      <c r="T4" s="312"/>
    </row>
    <row r="5" spans="1:20" s="5" customFormat="1" ht="12.75">
      <c r="A5" s="295" t="s">
        <v>22</v>
      </c>
      <c r="B5" s="313" t="s">
        <v>23</v>
      </c>
      <c r="C5" s="314">
        <v>4.02</v>
      </c>
      <c r="D5" s="315">
        <v>4.02</v>
      </c>
      <c r="E5" s="316">
        <v>3</v>
      </c>
      <c r="F5" s="202">
        <v>1.5</v>
      </c>
      <c r="G5" s="317">
        <f>SUM(E5:F5)</f>
        <v>4.5</v>
      </c>
      <c r="H5" s="318"/>
      <c r="I5" s="204">
        <v>-0.5</v>
      </c>
      <c r="J5" s="319">
        <f>SUM(H5:I5)</f>
        <v>-0.5</v>
      </c>
      <c r="K5" s="320">
        <v>3</v>
      </c>
      <c r="L5" s="34">
        <v>1</v>
      </c>
      <c r="M5" s="321">
        <f>SUM(K5:L5)</f>
        <v>4</v>
      </c>
      <c r="N5" s="309"/>
      <c r="O5" s="310"/>
      <c r="P5" s="310"/>
      <c r="Q5" s="311"/>
      <c r="R5" s="311"/>
      <c r="S5" s="311"/>
      <c r="T5" s="312"/>
    </row>
    <row r="6" spans="1:20" s="5" customFormat="1" ht="12.75">
      <c r="A6" s="295" t="s">
        <v>24</v>
      </c>
      <c r="B6" s="322" t="s">
        <v>25</v>
      </c>
      <c r="C6" s="320">
        <v>5.17</v>
      </c>
      <c r="D6" s="323">
        <v>5.17</v>
      </c>
      <c r="E6" s="316">
        <v>4</v>
      </c>
      <c r="F6" s="202">
        <v>1.5</v>
      </c>
      <c r="G6" s="317">
        <f aca="true" t="shared" si="0" ref="G6:G30">SUM(E6:F6)</f>
        <v>5.5</v>
      </c>
      <c r="H6" s="318"/>
      <c r="I6" s="204">
        <v>-0.5</v>
      </c>
      <c r="J6" s="319">
        <f aca="true" t="shared" si="1" ref="J6:J30">SUM(H6:I6)</f>
        <v>-0.5</v>
      </c>
      <c r="K6" s="320">
        <v>4</v>
      </c>
      <c r="L6" s="34">
        <v>1</v>
      </c>
      <c r="M6" s="321">
        <f aca="true" t="shared" si="2" ref="M6:M31">SUM(K6:L6)</f>
        <v>5</v>
      </c>
      <c r="N6" s="309"/>
      <c r="O6" s="310"/>
      <c r="P6" s="310"/>
      <c r="Q6" s="311"/>
      <c r="R6" s="311"/>
      <c r="S6" s="311"/>
      <c r="T6" s="312"/>
    </row>
    <row r="7" spans="1:20" s="3" customFormat="1" ht="12.75">
      <c r="A7" s="295" t="s">
        <v>30</v>
      </c>
      <c r="B7" s="322" t="s">
        <v>31</v>
      </c>
      <c r="C7" s="320">
        <v>7.23</v>
      </c>
      <c r="D7" s="323">
        <v>7.23</v>
      </c>
      <c r="E7" s="316">
        <v>5</v>
      </c>
      <c r="F7" s="202">
        <v>2.5</v>
      </c>
      <c r="G7" s="317">
        <f t="shared" si="0"/>
        <v>7.5</v>
      </c>
      <c r="H7" s="318"/>
      <c r="I7" s="204">
        <v>-0.5</v>
      </c>
      <c r="J7" s="319">
        <f t="shared" si="1"/>
        <v>-0.5</v>
      </c>
      <c r="K7" s="320">
        <v>5</v>
      </c>
      <c r="L7" s="34">
        <v>2</v>
      </c>
      <c r="M7" s="321">
        <f t="shared" si="2"/>
        <v>7</v>
      </c>
      <c r="N7" s="309"/>
      <c r="O7" s="310"/>
      <c r="P7" s="310"/>
      <c r="Q7" s="311"/>
      <c r="R7" s="311"/>
      <c r="S7" s="311"/>
      <c r="T7" s="324"/>
    </row>
    <row r="8" spans="1:20" s="3" customFormat="1" ht="12.75">
      <c r="A8" s="325" t="s">
        <v>72</v>
      </c>
      <c r="B8" s="326" t="s">
        <v>73</v>
      </c>
      <c r="C8" s="314">
        <v>4.16</v>
      </c>
      <c r="D8" s="315">
        <v>4.16</v>
      </c>
      <c r="E8" s="316">
        <v>4.5</v>
      </c>
      <c r="F8" s="202"/>
      <c r="G8" s="317">
        <f t="shared" si="0"/>
        <v>4.5</v>
      </c>
      <c r="H8" s="318">
        <v>-0.5</v>
      </c>
      <c r="I8" s="204"/>
      <c r="J8" s="319">
        <f t="shared" si="1"/>
        <v>-0.5</v>
      </c>
      <c r="K8" s="314">
        <v>4</v>
      </c>
      <c r="L8" s="38">
        <v>0</v>
      </c>
      <c r="M8" s="321">
        <f t="shared" si="2"/>
        <v>4</v>
      </c>
      <c r="N8" s="309"/>
      <c r="O8" s="310"/>
      <c r="P8" s="310"/>
      <c r="Q8" s="311"/>
      <c r="R8" s="311"/>
      <c r="S8" s="311"/>
      <c r="T8" s="324"/>
    </row>
    <row r="9" spans="1:20" s="9" customFormat="1" ht="12.75">
      <c r="A9" s="325" t="s">
        <v>74</v>
      </c>
      <c r="B9" s="326" t="s">
        <v>8</v>
      </c>
      <c r="C9" s="314">
        <v>18.67</v>
      </c>
      <c r="D9" s="315">
        <v>18.67</v>
      </c>
      <c r="E9" s="316">
        <v>12</v>
      </c>
      <c r="F9" s="202">
        <v>6.5</v>
      </c>
      <c r="G9" s="327">
        <f t="shared" si="0"/>
        <v>18.5</v>
      </c>
      <c r="H9" s="328"/>
      <c r="I9" s="329">
        <v>-0.5</v>
      </c>
      <c r="J9" s="319">
        <f t="shared" si="1"/>
        <v>-0.5</v>
      </c>
      <c r="K9" s="314">
        <v>8</v>
      </c>
      <c r="L9" s="38">
        <v>5</v>
      </c>
      <c r="M9" s="321">
        <f t="shared" si="2"/>
        <v>13</v>
      </c>
      <c r="N9" s="309"/>
      <c r="O9" s="310"/>
      <c r="P9" s="310"/>
      <c r="Q9" s="311"/>
      <c r="R9" s="330"/>
      <c r="S9" s="311"/>
      <c r="T9" s="331"/>
    </row>
    <row r="10" spans="1:20" s="3" customFormat="1" ht="12.75">
      <c r="A10" s="295" t="s">
        <v>34</v>
      </c>
      <c r="B10" s="326" t="s">
        <v>35</v>
      </c>
      <c r="C10" s="314">
        <v>3.84</v>
      </c>
      <c r="D10" s="315">
        <v>3.84</v>
      </c>
      <c r="E10" s="316">
        <v>2</v>
      </c>
      <c r="F10" s="202">
        <v>2.5</v>
      </c>
      <c r="G10" s="317">
        <f t="shared" si="0"/>
        <v>4.5</v>
      </c>
      <c r="H10" s="318"/>
      <c r="I10" s="204">
        <v>-0.5</v>
      </c>
      <c r="J10" s="319">
        <f t="shared" si="1"/>
        <v>-0.5</v>
      </c>
      <c r="K10" s="320">
        <v>2</v>
      </c>
      <c r="L10" s="34">
        <v>2</v>
      </c>
      <c r="M10" s="321">
        <f t="shared" si="2"/>
        <v>4</v>
      </c>
      <c r="N10" s="309"/>
      <c r="O10" s="310"/>
      <c r="P10" s="310"/>
      <c r="Q10" s="311"/>
      <c r="R10" s="311"/>
      <c r="S10" s="311"/>
      <c r="T10" s="324"/>
    </row>
    <row r="11" spans="1:20" s="9" customFormat="1" ht="12.75">
      <c r="A11" s="325" t="s">
        <v>75</v>
      </c>
      <c r="B11" s="326" t="s">
        <v>5</v>
      </c>
      <c r="C11" s="314">
        <v>4.23</v>
      </c>
      <c r="D11" s="315">
        <v>4.23</v>
      </c>
      <c r="E11" s="316">
        <v>1.5</v>
      </c>
      <c r="F11" s="202">
        <v>3</v>
      </c>
      <c r="G11" s="317">
        <f t="shared" si="0"/>
        <v>4.5</v>
      </c>
      <c r="H11" s="318">
        <v>-0.5</v>
      </c>
      <c r="I11" s="204"/>
      <c r="J11" s="319">
        <f t="shared" si="1"/>
        <v>-0.5</v>
      </c>
      <c r="K11" s="314">
        <v>1</v>
      </c>
      <c r="L11" s="38">
        <v>3</v>
      </c>
      <c r="M11" s="321">
        <f t="shared" si="2"/>
        <v>4</v>
      </c>
      <c r="N11" s="309"/>
      <c r="O11" s="310"/>
      <c r="P11" s="310"/>
      <c r="Q11" s="311"/>
      <c r="R11" s="311"/>
      <c r="S11" s="311"/>
      <c r="T11" s="331"/>
    </row>
    <row r="12" spans="1:20" s="9" customFormat="1" ht="12.75">
      <c r="A12" s="295" t="s">
        <v>36</v>
      </c>
      <c r="B12" s="322" t="s">
        <v>37</v>
      </c>
      <c r="C12" s="320">
        <v>7.94</v>
      </c>
      <c r="D12" s="323">
        <v>7.94</v>
      </c>
      <c r="E12" s="316">
        <v>5.5</v>
      </c>
      <c r="F12" s="202">
        <v>3.5</v>
      </c>
      <c r="G12" s="317">
        <f t="shared" si="0"/>
        <v>9</v>
      </c>
      <c r="H12" s="318">
        <v>0.5</v>
      </c>
      <c r="I12" s="204">
        <v>-0.5</v>
      </c>
      <c r="J12" s="319">
        <f t="shared" si="1"/>
        <v>0</v>
      </c>
      <c r="K12" s="320">
        <v>6</v>
      </c>
      <c r="L12" s="34">
        <v>3</v>
      </c>
      <c r="M12" s="321">
        <f t="shared" si="2"/>
        <v>9</v>
      </c>
      <c r="N12" s="309"/>
      <c r="O12" s="310"/>
      <c r="P12" s="310"/>
      <c r="Q12" s="311"/>
      <c r="R12" s="311"/>
      <c r="S12" s="311"/>
      <c r="T12" s="331"/>
    </row>
    <row r="13" spans="1:20" s="9" customFormat="1" ht="12.75">
      <c r="A13" s="295" t="s">
        <v>76</v>
      </c>
      <c r="B13" s="322" t="s">
        <v>77</v>
      </c>
      <c r="C13" s="320">
        <v>27.36</v>
      </c>
      <c r="D13" s="323">
        <v>27.36</v>
      </c>
      <c r="E13" s="316">
        <v>19</v>
      </c>
      <c r="F13" s="202">
        <v>12.5</v>
      </c>
      <c r="G13" s="317">
        <f t="shared" si="0"/>
        <v>31.5</v>
      </c>
      <c r="H13" s="318"/>
      <c r="I13" s="204">
        <v>-0.5</v>
      </c>
      <c r="J13" s="319">
        <f t="shared" si="1"/>
        <v>-0.5</v>
      </c>
      <c r="K13" s="320">
        <v>19</v>
      </c>
      <c r="L13" s="34">
        <v>12</v>
      </c>
      <c r="M13" s="321">
        <f t="shared" si="2"/>
        <v>31</v>
      </c>
      <c r="N13" s="309"/>
      <c r="O13" s="310"/>
      <c r="P13" s="310"/>
      <c r="Q13" s="330"/>
      <c r="R13" s="330"/>
      <c r="S13" s="330"/>
      <c r="T13" s="331"/>
    </row>
    <row r="14" spans="1:20" s="9" customFormat="1" ht="12.75">
      <c r="A14" s="295" t="s">
        <v>21</v>
      </c>
      <c r="B14" s="322" t="s">
        <v>116</v>
      </c>
      <c r="C14" s="320">
        <v>5.09</v>
      </c>
      <c r="D14" s="323">
        <v>5.09</v>
      </c>
      <c r="E14" s="316">
        <v>1.5</v>
      </c>
      <c r="F14" s="202">
        <v>4</v>
      </c>
      <c r="G14" s="317">
        <f t="shared" si="0"/>
        <v>5.5</v>
      </c>
      <c r="H14" s="318">
        <v>-0.5</v>
      </c>
      <c r="I14" s="204"/>
      <c r="J14" s="319">
        <f t="shared" si="1"/>
        <v>-0.5</v>
      </c>
      <c r="K14" s="320">
        <v>1</v>
      </c>
      <c r="L14" s="34">
        <v>4</v>
      </c>
      <c r="M14" s="321">
        <f t="shared" si="2"/>
        <v>5</v>
      </c>
      <c r="N14" s="309"/>
      <c r="O14" s="310"/>
      <c r="P14" s="310"/>
      <c r="Q14" s="330"/>
      <c r="R14" s="330"/>
      <c r="S14" s="330"/>
      <c r="T14" s="331"/>
    </row>
    <row r="15" spans="1:20" s="6" customFormat="1" ht="12.75">
      <c r="A15" s="295" t="s">
        <v>78</v>
      </c>
      <c r="B15" s="326" t="s">
        <v>79</v>
      </c>
      <c r="C15" s="314">
        <v>9.49</v>
      </c>
      <c r="D15" s="315">
        <v>9.49</v>
      </c>
      <c r="E15" s="316">
        <v>4</v>
      </c>
      <c r="F15" s="202">
        <v>4.5</v>
      </c>
      <c r="G15" s="317">
        <f t="shared" si="0"/>
        <v>8.5</v>
      </c>
      <c r="H15" s="318"/>
      <c r="I15" s="204">
        <v>0.5</v>
      </c>
      <c r="J15" s="319">
        <f t="shared" si="1"/>
        <v>0.5</v>
      </c>
      <c r="K15" s="320">
        <v>4</v>
      </c>
      <c r="L15" s="34">
        <v>5</v>
      </c>
      <c r="M15" s="321">
        <f t="shared" si="2"/>
        <v>9</v>
      </c>
      <c r="N15" s="309"/>
      <c r="O15" s="310"/>
      <c r="P15" s="310"/>
      <c r="Q15" s="330"/>
      <c r="R15" s="330"/>
      <c r="S15" s="330"/>
      <c r="T15" s="332"/>
    </row>
    <row r="16" spans="1:20" s="6" customFormat="1" ht="12.75">
      <c r="A16" s="295" t="s">
        <v>40</v>
      </c>
      <c r="B16" s="322" t="s">
        <v>41</v>
      </c>
      <c r="C16" s="320">
        <v>4.97</v>
      </c>
      <c r="D16" s="323">
        <v>4.97</v>
      </c>
      <c r="E16" s="316">
        <v>4</v>
      </c>
      <c r="F16" s="202">
        <v>1.5</v>
      </c>
      <c r="G16" s="317">
        <f t="shared" si="0"/>
        <v>5.5</v>
      </c>
      <c r="H16" s="318"/>
      <c r="I16" s="204">
        <v>-0.5</v>
      </c>
      <c r="J16" s="319">
        <f t="shared" si="1"/>
        <v>-0.5</v>
      </c>
      <c r="K16" s="320">
        <v>4</v>
      </c>
      <c r="L16" s="34">
        <v>1</v>
      </c>
      <c r="M16" s="321">
        <f t="shared" si="2"/>
        <v>5</v>
      </c>
      <c r="N16" s="309"/>
      <c r="O16" s="310"/>
      <c r="P16" s="310"/>
      <c r="Q16" s="330"/>
      <c r="R16" s="330"/>
      <c r="S16" s="330"/>
      <c r="T16" s="332"/>
    </row>
    <row r="17" spans="1:20" s="4" customFormat="1" ht="12.75">
      <c r="A17" s="295" t="s">
        <v>42</v>
      </c>
      <c r="B17" s="322" t="s">
        <v>43</v>
      </c>
      <c r="C17" s="320">
        <v>6.31</v>
      </c>
      <c r="D17" s="323">
        <v>6.31</v>
      </c>
      <c r="E17" s="316">
        <v>4.5</v>
      </c>
      <c r="F17" s="202">
        <v>3</v>
      </c>
      <c r="G17" s="317">
        <f t="shared" si="0"/>
        <v>7.5</v>
      </c>
      <c r="H17" s="318">
        <v>-0.5</v>
      </c>
      <c r="I17" s="204"/>
      <c r="J17" s="319">
        <f t="shared" si="1"/>
        <v>-0.5</v>
      </c>
      <c r="K17" s="320">
        <v>4</v>
      </c>
      <c r="L17" s="34">
        <v>3</v>
      </c>
      <c r="M17" s="321">
        <f t="shared" si="2"/>
        <v>7</v>
      </c>
      <c r="N17" s="309"/>
      <c r="O17" s="310"/>
      <c r="P17" s="310"/>
      <c r="Q17" s="330"/>
      <c r="R17" s="330"/>
      <c r="S17" s="330"/>
      <c r="T17" s="333"/>
    </row>
    <row r="18" spans="1:20" s="5" customFormat="1" ht="12.75">
      <c r="A18" s="295" t="s">
        <v>46</v>
      </c>
      <c r="B18" s="322" t="s">
        <v>47</v>
      </c>
      <c r="C18" s="320">
        <v>2.14</v>
      </c>
      <c r="D18" s="323">
        <v>2.14</v>
      </c>
      <c r="E18" s="316">
        <v>1</v>
      </c>
      <c r="F18" s="202">
        <v>1.5</v>
      </c>
      <c r="G18" s="317">
        <f t="shared" si="0"/>
        <v>2.5</v>
      </c>
      <c r="H18" s="318"/>
      <c r="I18" s="204">
        <v>-0.5</v>
      </c>
      <c r="J18" s="319">
        <f t="shared" si="1"/>
        <v>-0.5</v>
      </c>
      <c r="K18" s="320">
        <v>1</v>
      </c>
      <c r="L18" s="34">
        <v>1</v>
      </c>
      <c r="M18" s="321">
        <f t="shared" si="2"/>
        <v>2</v>
      </c>
      <c r="N18" s="309"/>
      <c r="O18" s="310"/>
      <c r="P18" s="310"/>
      <c r="Q18" s="330"/>
      <c r="R18" s="330"/>
      <c r="S18" s="330"/>
      <c r="T18" s="312"/>
    </row>
    <row r="19" spans="1:20" s="5" customFormat="1" ht="12.75">
      <c r="A19" s="325" t="s">
        <v>48</v>
      </c>
      <c r="B19" s="326" t="s">
        <v>49</v>
      </c>
      <c r="C19" s="314">
        <v>1.47</v>
      </c>
      <c r="D19" s="315">
        <v>1.47</v>
      </c>
      <c r="E19" s="316">
        <v>0.5</v>
      </c>
      <c r="F19" s="202">
        <v>1</v>
      </c>
      <c r="G19" s="317">
        <f t="shared" si="0"/>
        <v>1.5</v>
      </c>
      <c r="H19" s="318">
        <v>0.5</v>
      </c>
      <c r="I19" s="204"/>
      <c r="J19" s="319">
        <f t="shared" si="1"/>
        <v>0.5</v>
      </c>
      <c r="K19" s="314">
        <v>1</v>
      </c>
      <c r="L19" s="38">
        <v>1</v>
      </c>
      <c r="M19" s="321">
        <f t="shared" si="2"/>
        <v>2</v>
      </c>
      <c r="N19" s="309"/>
      <c r="O19" s="310"/>
      <c r="P19" s="310"/>
      <c r="Q19" s="330"/>
      <c r="R19" s="330"/>
      <c r="S19" s="330"/>
      <c r="T19" s="312"/>
    </row>
    <row r="20" spans="1:20" s="5" customFormat="1" ht="12.75">
      <c r="A20" s="325" t="s">
        <v>50</v>
      </c>
      <c r="B20" s="326" t="s">
        <v>51</v>
      </c>
      <c r="C20" s="314">
        <v>5.44</v>
      </c>
      <c r="D20" s="315">
        <v>5.44</v>
      </c>
      <c r="E20" s="316">
        <v>4</v>
      </c>
      <c r="F20" s="202">
        <v>2.5</v>
      </c>
      <c r="G20" s="317">
        <f t="shared" si="0"/>
        <v>6.5</v>
      </c>
      <c r="H20" s="318"/>
      <c r="I20" s="204">
        <v>-0.5</v>
      </c>
      <c r="J20" s="319">
        <f t="shared" si="1"/>
        <v>-0.5</v>
      </c>
      <c r="K20" s="314">
        <v>4</v>
      </c>
      <c r="L20" s="38">
        <v>2</v>
      </c>
      <c r="M20" s="321">
        <f t="shared" si="2"/>
        <v>6</v>
      </c>
      <c r="N20" s="309"/>
      <c r="O20" s="310"/>
      <c r="P20" s="310"/>
      <c r="Q20" s="330"/>
      <c r="R20" s="330"/>
      <c r="S20" s="330"/>
      <c r="T20" s="312"/>
    </row>
    <row r="21" spans="1:20" s="5" customFormat="1" ht="12.75">
      <c r="A21" s="325" t="s">
        <v>56</v>
      </c>
      <c r="B21" s="326" t="s">
        <v>57</v>
      </c>
      <c r="C21" s="314">
        <v>7.02</v>
      </c>
      <c r="D21" s="315">
        <v>7.02</v>
      </c>
      <c r="E21" s="316">
        <v>4</v>
      </c>
      <c r="F21" s="202">
        <v>4.5</v>
      </c>
      <c r="G21" s="317">
        <f t="shared" si="0"/>
        <v>8.5</v>
      </c>
      <c r="H21" s="318"/>
      <c r="I21" s="204">
        <v>-0.5</v>
      </c>
      <c r="J21" s="319">
        <f t="shared" si="1"/>
        <v>-0.5</v>
      </c>
      <c r="K21" s="314">
        <v>4</v>
      </c>
      <c r="L21" s="38">
        <v>4</v>
      </c>
      <c r="M21" s="321">
        <f t="shared" si="2"/>
        <v>8</v>
      </c>
      <c r="N21" s="309"/>
      <c r="O21" s="310"/>
      <c r="P21" s="310"/>
      <c r="Q21" s="330"/>
      <c r="R21" s="330"/>
      <c r="S21" s="330"/>
      <c r="T21" s="312"/>
    </row>
    <row r="22" spans="1:20" s="5" customFormat="1" ht="12.75">
      <c r="A22" s="325" t="s">
        <v>58</v>
      </c>
      <c r="B22" s="326" t="s">
        <v>59</v>
      </c>
      <c r="C22" s="314">
        <v>2.61</v>
      </c>
      <c r="D22" s="315">
        <v>2.61</v>
      </c>
      <c r="E22" s="316">
        <v>1.5</v>
      </c>
      <c r="F22" s="202">
        <v>1</v>
      </c>
      <c r="G22" s="317">
        <f t="shared" si="0"/>
        <v>2.5</v>
      </c>
      <c r="H22" s="318">
        <v>0.5</v>
      </c>
      <c r="I22" s="204"/>
      <c r="J22" s="319">
        <f t="shared" si="1"/>
        <v>0.5</v>
      </c>
      <c r="K22" s="314">
        <v>2</v>
      </c>
      <c r="L22" s="38">
        <v>1</v>
      </c>
      <c r="M22" s="321">
        <f t="shared" si="2"/>
        <v>3</v>
      </c>
      <c r="N22" s="309"/>
      <c r="O22" s="310"/>
      <c r="P22" s="310"/>
      <c r="Q22" s="330"/>
      <c r="R22" s="330"/>
      <c r="S22" s="330"/>
      <c r="T22" s="312"/>
    </row>
    <row r="23" spans="1:20" s="19" customFormat="1" ht="12.75">
      <c r="A23" s="295" t="s">
        <v>80</v>
      </c>
      <c r="B23" s="322" t="s">
        <v>81</v>
      </c>
      <c r="C23" s="320">
        <v>12.53</v>
      </c>
      <c r="D23" s="323">
        <v>12.53</v>
      </c>
      <c r="E23" s="316">
        <v>7.5</v>
      </c>
      <c r="F23" s="202">
        <v>5</v>
      </c>
      <c r="G23" s="327">
        <f t="shared" si="0"/>
        <v>12.5</v>
      </c>
      <c r="H23" s="334">
        <v>0.5</v>
      </c>
      <c r="I23" s="204"/>
      <c r="J23" s="319">
        <f t="shared" si="1"/>
        <v>0.5</v>
      </c>
      <c r="K23" s="320">
        <v>6</v>
      </c>
      <c r="L23" s="34">
        <v>4</v>
      </c>
      <c r="M23" s="321">
        <f t="shared" si="2"/>
        <v>10</v>
      </c>
      <c r="N23" s="309"/>
      <c r="O23" s="310"/>
      <c r="P23" s="310"/>
      <c r="Q23" s="330"/>
      <c r="R23" s="330"/>
      <c r="S23" s="330"/>
      <c r="T23" s="335"/>
    </row>
    <row r="24" spans="1:20" s="19" customFormat="1" ht="12.75">
      <c r="A24" s="325" t="s">
        <v>64</v>
      </c>
      <c r="B24" s="326" t="s">
        <v>65</v>
      </c>
      <c r="C24" s="314">
        <v>10.01</v>
      </c>
      <c r="D24" s="315">
        <v>10.01</v>
      </c>
      <c r="E24" s="316">
        <v>7</v>
      </c>
      <c r="F24" s="202">
        <v>4.5</v>
      </c>
      <c r="G24" s="317">
        <f t="shared" si="0"/>
        <v>11.5</v>
      </c>
      <c r="H24" s="318"/>
      <c r="I24" s="204">
        <v>-0.5</v>
      </c>
      <c r="J24" s="319">
        <f t="shared" si="1"/>
        <v>-0.5</v>
      </c>
      <c r="K24" s="314">
        <v>7</v>
      </c>
      <c r="L24" s="38">
        <v>4</v>
      </c>
      <c r="M24" s="321">
        <f t="shared" si="2"/>
        <v>11</v>
      </c>
      <c r="N24" s="309"/>
      <c r="O24" s="310"/>
      <c r="P24" s="310"/>
      <c r="Q24" s="330"/>
      <c r="R24" s="330"/>
      <c r="S24" s="330"/>
      <c r="T24" s="335"/>
    </row>
    <row r="25" spans="1:20" s="9" customFormat="1" ht="12.75">
      <c r="A25" s="295" t="s">
        <v>82</v>
      </c>
      <c r="B25" s="322" t="s">
        <v>83</v>
      </c>
      <c r="C25" s="320">
        <v>7.69</v>
      </c>
      <c r="D25" s="323">
        <v>7.69</v>
      </c>
      <c r="E25" s="316">
        <v>4.5</v>
      </c>
      <c r="F25" s="202">
        <v>2</v>
      </c>
      <c r="G25" s="317">
        <f t="shared" si="0"/>
        <v>6.5</v>
      </c>
      <c r="H25" s="318">
        <v>0.5</v>
      </c>
      <c r="I25" s="204"/>
      <c r="J25" s="319">
        <f t="shared" si="1"/>
        <v>0.5</v>
      </c>
      <c r="K25" s="320">
        <v>5</v>
      </c>
      <c r="L25" s="34">
        <v>2</v>
      </c>
      <c r="M25" s="321">
        <f t="shared" si="2"/>
        <v>7</v>
      </c>
      <c r="N25" s="309"/>
      <c r="O25" s="310"/>
      <c r="P25" s="310"/>
      <c r="Q25" s="330"/>
      <c r="R25" s="330"/>
      <c r="S25" s="330"/>
      <c r="T25" s="331"/>
    </row>
    <row r="26" spans="1:20" s="9" customFormat="1" ht="12.75">
      <c r="A26" s="295" t="s">
        <v>84</v>
      </c>
      <c r="B26" s="322" t="s">
        <v>3</v>
      </c>
      <c r="C26" s="320">
        <v>37.5</v>
      </c>
      <c r="D26" s="323">
        <v>37.5</v>
      </c>
      <c r="E26" s="316">
        <v>19.5</v>
      </c>
      <c r="F26" s="202">
        <v>15</v>
      </c>
      <c r="G26" s="317">
        <f t="shared" si="0"/>
        <v>34.5</v>
      </c>
      <c r="H26" s="318">
        <v>0.5</v>
      </c>
      <c r="I26" s="204"/>
      <c r="J26" s="319">
        <f t="shared" si="1"/>
        <v>0.5</v>
      </c>
      <c r="K26" s="320">
        <v>20</v>
      </c>
      <c r="L26" s="34">
        <v>15</v>
      </c>
      <c r="M26" s="321">
        <f t="shared" si="2"/>
        <v>35</v>
      </c>
      <c r="N26" s="309"/>
      <c r="O26" s="310"/>
      <c r="P26" s="310"/>
      <c r="Q26" s="330"/>
      <c r="R26" s="330"/>
      <c r="S26" s="330"/>
      <c r="T26" s="331"/>
    </row>
    <row r="27" spans="1:20" s="337" customFormat="1" ht="12.75">
      <c r="A27" s="325" t="s">
        <v>7</v>
      </c>
      <c r="B27" s="326" t="s">
        <v>180</v>
      </c>
      <c r="C27" s="314"/>
      <c r="D27" s="315"/>
      <c r="E27" s="316">
        <v>0</v>
      </c>
      <c r="F27" s="202">
        <v>0</v>
      </c>
      <c r="G27" s="327">
        <f t="shared" si="0"/>
        <v>0</v>
      </c>
      <c r="H27" s="318"/>
      <c r="I27" s="204"/>
      <c r="J27" s="319">
        <f t="shared" si="1"/>
        <v>0</v>
      </c>
      <c r="K27" s="314">
        <v>4</v>
      </c>
      <c r="L27" s="38">
        <v>1</v>
      </c>
      <c r="M27" s="321">
        <f t="shared" si="2"/>
        <v>5</v>
      </c>
      <c r="N27" s="309"/>
      <c r="O27" s="310"/>
      <c r="P27" s="310"/>
      <c r="Q27" s="330"/>
      <c r="R27" s="330"/>
      <c r="S27" s="330"/>
      <c r="T27" s="336"/>
    </row>
    <row r="28" spans="1:20" s="8" customFormat="1" ht="12.75">
      <c r="A28" s="325" t="s">
        <v>10</v>
      </c>
      <c r="B28" s="326" t="s">
        <v>182</v>
      </c>
      <c r="C28" s="314">
        <v>6.92</v>
      </c>
      <c r="D28" s="315">
        <v>6.92</v>
      </c>
      <c r="E28" s="316">
        <v>8.5</v>
      </c>
      <c r="F28" s="202">
        <v>2</v>
      </c>
      <c r="G28" s="317">
        <f t="shared" si="0"/>
        <v>10.5</v>
      </c>
      <c r="H28" s="318">
        <v>-0.5</v>
      </c>
      <c r="I28" s="204"/>
      <c r="J28" s="319">
        <f t="shared" si="1"/>
        <v>-0.5</v>
      </c>
      <c r="K28" s="314">
        <v>8</v>
      </c>
      <c r="L28" s="38">
        <v>2</v>
      </c>
      <c r="M28" s="321">
        <f t="shared" si="2"/>
        <v>10</v>
      </c>
      <c r="N28" s="309"/>
      <c r="O28" s="310"/>
      <c r="P28" s="310"/>
      <c r="Q28" s="330"/>
      <c r="R28" s="330"/>
      <c r="S28" s="330"/>
      <c r="T28" s="338"/>
    </row>
    <row r="29" spans="1:20" s="11" customFormat="1" ht="12.75">
      <c r="A29" s="325" t="s">
        <v>4</v>
      </c>
      <c r="B29" s="326" t="s">
        <v>164</v>
      </c>
      <c r="C29" s="314">
        <v>11</v>
      </c>
      <c r="D29" s="315">
        <v>11</v>
      </c>
      <c r="E29" s="316">
        <v>8.5</v>
      </c>
      <c r="F29" s="202">
        <v>3.5</v>
      </c>
      <c r="G29" s="317">
        <f t="shared" si="0"/>
        <v>12</v>
      </c>
      <c r="H29" s="318">
        <v>-0.5</v>
      </c>
      <c r="I29" s="204">
        <v>0.5</v>
      </c>
      <c r="J29" s="319">
        <f t="shared" si="1"/>
        <v>0</v>
      </c>
      <c r="K29" s="314">
        <v>8</v>
      </c>
      <c r="L29" s="38">
        <v>4</v>
      </c>
      <c r="M29" s="321">
        <f t="shared" si="2"/>
        <v>12</v>
      </c>
      <c r="N29" s="309"/>
      <c r="O29" s="310"/>
      <c r="P29" s="310"/>
      <c r="Q29" s="330"/>
      <c r="R29" s="330"/>
      <c r="S29" s="330"/>
      <c r="T29" s="339"/>
    </row>
    <row r="30" spans="1:20" s="8" customFormat="1" ht="13.5" thickBot="1">
      <c r="A30" s="340" t="s">
        <v>6</v>
      </c>
      <c r="B30" s="341" t="s">
        <v>165</v>
      </c>
      <c r="C30" s="342">
        <v>4.74</v>
      </c>
      <c r="D30" s="343">
        <v>4.74</v>
      </c>
      <c r="E30" s="344">
        <v>4</v>
      </c>
      <c r="F30" s="345">
        <v>2.5</v>
      </c>
      <c r="G30" s="346">
        <f t="shared" si="0"/>
        <v>6.5</v>
      </c>
      <c r="H30" s="347"/>
      <c r="I30" s="348">
        <v>-0.5</v>
      </c>
      <c r="J30" s="349">
        <f t="shared" si="1"/>
        <v>-0.5</v>
      </c>
      <c r="K30" s="342">
        <v>4</v>
      </c>
      <c r="L30" s="350">
        <v>1</v>
      </c>
      <c r="M30" s="351">
        <f t="shared" si="2"/>
        <v>5</v>
      </c>
      <c r="N30" s="309"/>
      <c r="O30" s="310"/>
      <c r="P30" s="310"/>
      <c r="Q30" s="330"/>
      <c r="R30" s="330"/>
      <c r="S30" s="330"/>
      <c r="T30" s="338"/>
    </row>
    <row r="31" spans="1:19" ht="13.5" thickBot="1">
      <c r="A31" s="384" t="s">
        <v>192</v>
      </c>
      <c r="B31" s="385"/>
      <c r="C31" s="352">
        <f aca="true" t="shared" si="3" ref="C31:L31">SUM(C4:C30)</f>
        <v>217.54999999999998</v>
      </c>
      <c r="D31" s="353">
        <f t="shared" si="3"/>
        <v>241.04999999999998</v>
      </c>
      <c r="E31" s="352">
        <f t="shared" si="3"/>
        <v>151</v>
      </c>
      <c r="F31" s="354">
        <f t="shared" si="3"/>
        <v>105</v>
      </c>
      <c r="G31" s="353">
        <f t="shared" si="3"/>
        <v>256</v>
      </c>
      <c r="H31" s="352">
        <f t="shared" si="3"/>
        <v>0</v>
      </c>
      <c r="I31" s="354">
        <f t="shared" si="3"/>
        <v>-6</v>
      </c>
      <c r="J31" s="353">
        <f t="shared" si="3"/>
        <v>-6</v>
      </c>
      <c r="K31" s="352">
        <f t="shared" si="3"/>
        <v>149</v>
      </c>
      <c r="L31" s="354">
        <f t="shared" si="3"/>
        <v>97</v>
      </c>
      <c r="M31" s="355">
        <f t="shared" si="2"/>
        <v>246</v>
      </c>
      <c r="N31" s="356"/>
      <c r="O31" s="357"/>
      <c r="P31" s="357"/>
      <c r="Q31" s="357"/>
      <c r="R31" s="357"/>
      <c r="S31" s="357"/>
    </row>
    <row r="32" spans="1:20" s="189" customFormat="1" ht="12.75">
      <c r="A32" s="358"/>
      <c r="B32" s="359"/>
      <c r="C32" s="360"/>
      <c r="D32" s="360"/>
      <c r="E32" s="361"/>
      <c r="F32" s="361"/>
      <c r="G32" s="361"/>
      <c r="H32" s="361"/>
      <c r="I32" s="362"/>
      <c r="J32" s="362"/>
      <c r="K32" s="363"/>
      <c r="L32" s="363"/>
      <c r="M32" s="363"/>
      <c r="N32" s="364"/>
      <c r="O32" s="357"/>
      <c r="P32" s="357"/>
      <c r="Q32" s="357"/>
      <c r="R32" s="357"/>
      <c r="S32" s="357"/>
      <c r="T32" s="359"/>
    </row>
    <row r="33" spans="1:19" ht="12.75">
      <c r="A33" s="47"/>
      <c r="G33" s="49"/>
      <c r="O33" s="386"/>
      <c r="P33" s="387"/>
      <c r="Q33" s="387"/>
      <c r="R33" s="386"/>
      <c r="S33" s="387"/>
    </row>
    <row r="34" spans="15:16" ht="12.75">
      <c r="O34" s="106"/>
      <c r="P34" s="106"/>
    </row>
    <row r="36" spans="12:13" ht="12.75">
      <c r="L36" s="47"/>
      <c r="M36" s="47"/>
    </row>
    <row r="37" spans="12:13" ht="12.75">
      <c r="L37" s="47"/>
      <c r="M37" s="47"/>
    </row>
    <row r="38" spans="12:13" ht="12.75">
      <c r="L38" s="47"/>
      <c r="M38" s="47"/>
    </row>
    <row r="39" spans="12:13" ht="12.75">
      <c r="L39" s="47"/>
      <c r="M39" s="48"/>
    </row>
    <row r="40" spans="12:13" ht="12.75">
      <c r="L40" s="47"/>
      <c r="M40" s="47"/>
    </row>
    <row r="41" spans="12:13" ht="12.75">
      <c r="L41" s="47"/>
      <c r="M41" s="47"/>
    </row>
  </sheetData>
  <mergeCells count="9">
    <mergeCell ref="B1:B2"/>
    <mergeCell ref="A31:B31"/>
    <mergeCell ref="O33:Q33"/>
    <mergeCell ref="R33:S33"/>
    <mergeCell ref="E2:G2"/>
    <mergeCell ref="H2:J2"/>
    <mergeCell ref="K2:M2"/>
    <mergeCell ref="O2:Q2"/>
    <mergeCell ref="R2:S2"/>
  </mergeCells>
  <conditionalFormatting sqref="K4:L30">
    <cfRule type="expression" priority="1" dxfId="0" stopIfTrue="1">
      <formula>MOD(K4,1)</formula>
    </cfRule>
  </conditionalFormatting>
  <printOptions horizontalCentered="1" verticalCentered="1"/>
  <pageMargins left="0.3937007874015748" right="0.1968503937007874" top="0.3937007874015748" bottom="0.3937007874015748" header="0.5118110236220472" footer="0.5118110236220472"/>
  <pageSetup fitToHeight="2" horizontalDpi="600" verticalDpi="600" orientation="landscape" paperSize="8" scale="110" r:id="rId1"/>
  <ignoredErrors>
    <ignoredError sqref="G4:G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D25"/>
  <sheetViews>
    <sheetView workbookViewId="0" topLeftCell="A1">
      <selection activeCell="A1" sqref="A1"/>
    </sheetView>
  </sheetViews>
  <sheetFormatPr defaultColWidth="11.421875" defaultRowHeight="12.75"/>
  <cols>
    <col min="1" max="1" width="48.00390625" style="0" customWidth="1"/>
    <col min="2" max="2" width="11.421875" style="49" customWidth="1"/>
  </cols>
  <sheetData>
    <row r="2" ht="12.75">
      <c r="A2" t="s">
        <v>130</v>
      </c>
    </row>
    <row r="4" spans="1:3" ht="12.75">
      <c r="A4" t="s">
        <v>131</v>
      </c>
      <c r="C4">
        <v>360.64</v>
      </c>
    </row>
    <row r="5" spans="1:3" ht="12.75">
      <c r="A5" t="s">
        <v>132</v>
      </c>
      <c r="B5" s="49" t="s">
        <v>135</v>
      </c>
      <c r="C5">
        <v>0.9429</v>
      </c>
    </row>
    <row r="6" spans="1:3" ht="12.75">
      <c r="A6" t="s">
        <v>133</v>
      </c>
      <c r="B6" s="49" t="s">
        <v>136</v>
      </c>
      <c r="C6" s="53">
        <f>C4*C5</f>
        <v>340.04745599999995</v>
      </c>
    </row>
    <row r="7" spans="1:3" ht="12.75">
      <c r="A7" t="s">
        <v>142</v>
      </c>
      <c r="C7" s="53">
        <v>340</v>
      </c>
    </row>
    <row r="8" spans="1:3" ht="12.75" customHeight="1">
      <c r="A8" s="51" t="s">
        <v>134</v>
      </c>
      <c r="B8" s="50" t="s">
        <v>137</v>
      </c>
      <c r="C8" s="52">
        <v>28.5</v>
      </c>
    </row>
    <row r="9" spans="1:3" ht="12.75">
      <c r="A9" s="51"/>
      <c r="B9" s="50" t="s">
        <v>136</v>
      </c>
      <c r="C9" s="54">
        <f>SUM(C7:C8)</f>
        <v>368.5</v>
      </c>
    </row>
    <row r="10" spans="1:3" ht="12.75" customHeight="1">
      <c r="A10" s="51" t="s">
        <v>140</v>
      </c>
      <c r="B10" s="50" t="s">
        <v>138</v>
      </c>
      <c r="C10" s="52">
        <v>6</v>
      </c>
    </row>
    <row r="11" spans="1:3" ht="12.75">
      <c r="A11" t="s">
        <v>139</v>
      </c>
      <c r="B11" s="49" t="s">
        <v>137</v>
      </c>
      <c r="C11" s="52">
        <v>17</v>
      </c>
    </row>
    <row r="12" spans="1:3" ht="12.75">
      <c r="A12" s="55" t="s">
        <v>125</v>
      </c>
      <c r="B12" s="56" t="s">
        <v>136</v>
      </c>
      <c r="C12" s="57">
        <f>C9-C10+C11</f>
        <v>379.5</v>
      </c>
    </row>
    <row r="13" ht="86.25" customHeight="1"/>
    <row r="14" spans="1:3" ht="47.25" customHeight="1">
      <c r="A14" s="278" t="s">
        <v>172</v>
      </c>
      <c r="B14" s="278"/>
      <c r="C14" s="278"/>
    </row>
    <row r="15" spans="1:4" ht="12.75">
      <c r="A15" s="194"/>
      <c r="B15" s="112" t="s">
        <v>152</v>
      </c>
      <c r="C15" s="112" t="s">
        <v>153</v>
      </c>
      <c r="D15" s="45"/>
    </row>
    <row r="16" spans="1:4" ht="12.75">
      <c r="A16" s="195" t="s">
        <v>173</v>
      </c>
      <c r="B16" s="269">
        <v>6</v>
      </c>
      <c r="C16" s="270">
        <v>7</v>
      </c>
      <c r="D16" s="45"/>
    </row>
    <row r="17" spans="1:4" ht="12.75">
      <c r="A17" s="195" t="s">
        <v>141</v>
      </c>
      <c r="B17" s="269">
        <v>1</v>
      </c>
      <c r="C17" s="270"/>
      <c r="D17" s="45"/>
    </row>
    <row r="18" spans="1:4" ht="12.75">
      <c r="A18" s="195" t="s">
        <v>174</v>
      </c>
      <c r="B18" s="269">
        <v>-3</v>
      </c>
      <c r="C18" s="270">
        <v>-1</v>
      </c>
      <c r="D18" s="45"/>
    </row>
    <row r="19" spans="1:4" ht="12.75">
      <c r="A19" s="195" t="s">
        <v>169</v>
      </c>
      <c r="B19" s="271">
        <v>-2</v>
      </c>
      <c r="C19" s="271">
        <v>-4</v>
      </c>
      <c r="D19" s="45"/>
    </row>
    <row r="20" spans="1:4" ht="16.5" customHeight="1">
      <c r="A20" s="195" t="s">
        <v>170</v>
      </c>
      <c r="B20" s="271">
        <v>2</v>
      </c>
      <c r="C20" s="271">
        <v>-4</v>
      </c>
      <c r="D20" s="45"/>
    </row>
    <row r="21" spans="1:4" ht="12.75">
      <c r="A21" s="194" t="s">
        <v>188</v>
      </c>
      <c r="B21" s="269"/>
      <c r="C21" s="270">
        <v>-3</v>
      </c>
      <c r="D21" s="45"/>
    </row>
    <row r="22" spans="1:4" ht="12.75" customHeight="1">
      <c r="A22" s="195" t="s">
        <v>175</v>
      </c>
      <c r="B22" s="270"/>
      <c r="C22" s="270">
        <v>-1</v>
      </c>
      <c r="D22" s="45"/>
    </row>
    <row r="23" spans="1:4" ht="25.5">
      <c r="A23" s="195" t="s">
        <v>176</v>
      </c>
      <c r="B23" s="270">
        <v>-1</v>
      </c>
      <c r="C23" s="270"/>
      <c r="D23" s="45"/>
    </row>
    <row r="24" spans="1:4" ht="12.75">
      <c r="A24" s="196" t="s">
        <v>171</v>
      </c>
      <c r="B24" s="272">
        <f>SUM(B16:B23)</f>
        <v>3</v>
      </c>
      <c r="C24" s="272">
        <f>SUM(C16:C23)</f>
        <v>-6</v>
      </c>
      <c r="D24" s="45"/>
    </row>
    <row r="25" spans="1:4" ht="12.75">
      <c r="A25" s="51"/>
      <c r="B25" s="45"/>
      <c r="C25" s="193"/>
      <c r="D25" s="45"/>
    </row>
  </sheetData>
  <mergeCells count="1">
    <mergeCell ref="A14:C1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lrobert4-cp</dc:creator>
  <cp:keywords/>
  <dc:description/>
  <cp:lastModifiedBy>mbisou-cp</cp:lastModifiedBy>
  <cp:lastPrinted>2012-01-06T08:57:34Z</cp:lastPrinted>
  <dcterms:created xsi:type="dcterms:W3CDTF">2011-09-15T15:43:57Z</dcterms:created>
  <dcterms:modified xsi:type="dcterms:W3CDTF">2012-01-06T08:58:07Z</dcterms:modified>
  <cp:category/>
  <cp:version/>
  <cp:contentType/>
  <cp:contentStatus/>
</cp:coreProperties>
</file>